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ocuments\Meus documentos\Arquivos Recentes\Arquivo 2019\Módulos Sanitários\"/>
    </mc:Choice>
  </mc:AlternateContent>
  <bookViews>
    <workbookView xWindow="0" yWindow="0" windowWidth="28800" windowHeight="12135" activeTab="3"/>
  </bookViews>
  <sheets>
    <sheet name="orçamento sinap junho 2017" sheetId="7" r:id="rId1"/>
    <sheet name="BDI COMPOSIÇÃO SD " sheetId="8" r:id="rId2"/>
    <sheet name="BDI COMPOSIÇÃO CD" sheetId="9" r:id="rId3"/>
    <sheet name="Cronograma" sheetId="10" r:id="rId4"/>
  </sheets>
  <externalReferences>
    <externalReference r:id="rId5"/>
    <externalReference r:id="rId6"/>
  </externalReferences>
  <definedNames>
    <definedName name="CRONO.MaxParc" hidden="1">[1]CRONO!$G65536+[1]CRONO!A1</definedName>
  </definedNames>
  <calcPr calcId="152511"/>
</workbook>
</file>

<file path=xl/calcChain.xml><?xml version="1.0" encoding="utf-8"?>
<calcChain xmlns="http://schemas.openxmlformats.org/spreadsheetml/2006/main">
  <c r="J57" i="10" l="1"/>
  <c r="J56" i="10"/>
  <c r="O57" i="10"/>
  <c r="O56" i="10"/>
  <c r="B41" i="10"/>
  <c r="B39" i="10"/>
  <c r="B37" i="10"/>
  <c r="B35" i="10"/>
  <c r="B33" i="10"/>
  <c r="B31" i="10"/>
  <c r="B29" i="10"/>
  <c r="B27" i="10"/>
  <c r="B25" i="10"/>
  <c r="B23" i="10"/>
  <c r="B21" i="10"/>
  <c r="B19" i="10"/>
  <c r="B17" i="10"/>
  <c r="B15" i="10"/>
  <c r="B13" i="10"/>
  <c r="B11" i="10"/>
  <c r="B45" i="10"/>
  <c r="B43" i="10"/>
  <c r="J135" i="7"/>
  <c r="K135" i="7" s="1"/>
  <c r="E45" i="10" s="1"/>
  <c r="G135" i="7"/>
  <c r="H135" i="7" s="1"/>
  <c r="L135" i="7" s="1"/>
  <c r="G127" i="7"/>
  <c r="O53" i="10" l="1"/>
  <c r="J32" i="7" l="1"/>
  <c r="K32" i="7" s="1"/>
  <c r="K33" i="7" s="1"/>
  <c r="E19" i="10" s="1"/>
  <c r="J27" i="7"/>
  <c r="K27" i="7" s="1"/>
  <c r="J24" i="7"/>
  <c r="K24" i="7" s="1"/>
  <c r="K25" i="7" s="1"/>
  <c r="E15" i="10" s="1"/>
  <c r="J16" i="7"/>
  <c r="K16" i="7" s="1"/>
  <c r="P20" i="10" l="1"/>
  <c r="O20" i="10"/>
  <c r="G20" i="10"/>
  <c r="K20" i="10"/>
  <c r="N20" i="10"/>
  <c r="L20" i="10"/>
  <c r="R20" i="10"/>
  <c r="I20" i="10"/>
  <c r="M20" i="10"/>
  <c r="J20" i="10"/>
  <c r="H20" i="10"/>
  <c r="Q20" i="10"/>
  <c r="G16" i="10"/>
  <c r="K16" i="10"/>
  <c r="O16" i="10"/>
  <c r="P16" i="10"/>
  <c r="Q16" i="10"/>
  <c r="R16" i="10"/>
  <c r="J16" i="10"/>
  <c r="L16" i="10"/>
  <c r="M16" i="10"/>
  <c r="H16" i="10"/>
  <c r="I16" i="10"/>
  <c r="N16" i="10"/>
  <c r="J12" i="7"/>
  <c r="K12" i="7" s="1"/>
  <c r="J13" i="7"/>
  <c r="K13" i="7" s="1"/>
  <c r="K14" i="7" l="1"/>
  <c r="J100" i="7"/>
  <c r="K100" i="7" s="1"/>
  <c r="J103" i="7"/>
  <c r="J104" i="7"/>
  <c r="K104" i="7" s="1"/>
  <c r="J108" i="7"/>
  <c r="K108" i="7" s="1"/>
  <c r="J111" i="7"/>
  <c r="G100" i="7"/>
  <c r="H100" i="7" s="1"/>
  <c r="G103" i="7"/>
  <c r="H103" i="7" s="1"/>
  <c r="G104" i="7"/>
  <c r="H104" i="7" s="1"/>
  <c r="G108" i="7"/>
  <c r="H108" i="7" s="1"/>
  <c r="G111" i="7"/>
  <c r="H111" i="7" s="1"/>
  <c r="J91" i="7"/>
  <c r="J92" i="7"/>
  <c r="K92" i="7" s="1"/>
  <c r="J93" i="7"/>
  <c r="J94" i="7"/>
  <c r="K94" i="7" s="1"/>
  <c r="G91" i="7"/>
  <c r="H91" i="7" s="1"/>
  <c r="G92" i="7"/>
  <c r="H92" i="7" s="1"/>
  <c r="L92" i="7" s="1"/>
  <c r="G93" i="7"/>
  <c r="H93" i="7" s="1"/>
  <c r="G94" i="7"/>
  <c r="H94" i="7" s="1"/>
  <c r="L94" i="7" s="1"/>
  <c r="J80" i="7"/>
  <c r="K80" i="7" s="1"/>
  <c r="J81" i="7"/>
  <c r="J82" i="7"/>
  <c r="K82" i="7" s="1"/>
  <c r="J83" i="7"/>
  <c r="J84" i="7"/>
  <c r="K84" i="7" s="1"/>
  <c r="J85" i="7"/>
  <c r="J86" i="7"/>
  <c r="K86" i="7" s="1"/>
  <c r="J87" i="7"/>
  <c r="G80" i="7"/>
  <c r="H80" i="7" s="1"/>
  <c r="L80" i="7" s="1"/>
  <c r="G81" i="7"/>
  <c r="H81" i="7" s="1"/>
  <c r="G82" i="7"/>
  <c r="H82" i="7" s="1"/>
  <c r="L82" i="7" s="1"/>
  <c r="G83" i="7"/>
  <c r="H83" i="7" s="1"/>
  <c r="G84" i="7"/>
  <c r="H84" i="7" s="1"/>
  <c r="L84" i="7" s="1"/>
  <c r="G85" i="7"/>
  <c r="H85" i="7" s="1"/>
  <c r="G86" i="7"/>
  <c r="H86" i="7" s="1"/>
  <c r="L86" i="7" s="1"/>
  <c r="G87" i="7"/>
  <c r="H87" i="7" s="1"/>
  <c r="J74" i="7"/>
  <c r="K74" i="7" s="1"/>
  <c r="J75" i="7"/>
  <c r="J76" i="7"/>
  <c r="K76" i="7" s="1"/>
  <c r="G74" i="7"/>
  <c r="H74" i="7" s="1"/>
  <c r="G75" i="7"/>
  <c r="H75" i="7" s="1"/>
  <c r="G76" i="7"/>
  <c r="H76" i="7" s="1"/>
  <c r="G66" i="7"/>
  <c r="H66" i="7" s="1"/>
  <c r="J66" i="7"/>
  <c r="K66" i="7" s="1"/>
  <c r="G67" i="7"/>
  <c r="H67" i="7" s="1"/>
  <c r="J58" i="7"/>
  <c r="K58" i="7" s="1"/>
  <c r="J59" i="7"/>
  <c r="K59" i="7" s="1"/>
  <c r="J60" i="7"/>
  <c r="K60" i="7" s="1"/>
  <c r="J61" i="7"/>
  <c r="J62" i="7"/>
  <c r="K62" i="7" s="1"/>
  <c r="J63" i="7"/>
  <c r="K63" i="7" s="1"/>
  <c r="G58" i="7"/>
  <c r="H58" i="7" s="1"/>
  <c r="G59" i="7"/>
  <c r="H59" i="7" s="1"/>
  <c r="G60" i="7"/>
  <c r="H60" i="7" s="1"/>
  <c r="G61" i="7"/>
  <c r="H61" i="7" s="1"/>
  <c r="G62" i="7"/>
  <c r="H62" i="7" s="1"/>
  <c r="G63" i="7"/>
  <c r="H63" i="7" s="1"/>
  <c r="J49" i="7"/>
  <c r="K49" i="7" s="1"/>
  <c r="J50" i="7"/>
  <c r="J51" i="7"/>
  <c r="K51" i="7" s="1"/>
  <c r="J52" i="7"/>
  <c r="J53" i="7"/>
  <c r="K53" i="7" s="1"/>
  <c r="J54" i="7"/>
  <c r="G49" i="7"/>
  <c r="H49" i="7" s="1"/>
  <c r="G50" i="7"/>
  <c r="H50" i="7" s="1"/>
  <c r="G51" i="7"/>
  <c r="H51" i="7" s="1"/>
  <c r="G52" i="7"/>
  <c r="H52" i="7" s="1"/>
  <c r="G53" i="7"/>
  <c r="H53" i="7" s="1"/>
  <c r="G54" i="7"/>
  <c r="H54" i="7" s="1"/>
  <c r="J45" i="7"/>
  <c r="G45" i="7"/>
  <c r="H45" i="7" s="1"/>
  <c r="J41" i="7"/>
  <c r="K41" i="7" s="1"/>
  <c r="G41" i="7"/>
  <c r="H41" i="7" s="1"/>
  <c r="J37" i="7"/>
  <c r="K37" i="7" s="1"/>
  <c r="G37" i="7"/>
  <c r="H37" i="7" s="1"/>
  <c r="J28" i="7"/>
  <c r="K28" i="7" s="1"/>
  <c r="J29" i="7"/>
  <c r="G28" i="7"/>
  <c r="H28" i="7" s="1"/>
  <c r="G29" i="7"/>
  <c r="H29" i="7" s="1"/>
  <c r="J17" i="7"/>
  <c r="K17" i="7" s="1"/>
  <c r="J18" i="7"/>
  <c r="K18" i="7" s="1"/>
  <c r="K22" i="7" s="1"/>
  <c r="E13" i="10" s="1"/>
  <c r="J19" i="7"/>
  <c r="K19" i="7" s="1"/>
  <c r="J20" i="7"/>
  <c r="K20" i="7" s="1"/>
  <c r="J21" i="7"/>
  <c r="K21" i="7" s="1"/>
  <c r="G17" i="7"/>
  <c r="H17" i="7" s="1"/>
  <c r="G18" i="7"/>
  <c r="H18" i="7" s="1"/>
  <c r="G19" i="7"/>
  <c r="H19" i="7" s="1"/>
  <c r="G20" i="7"/>
  <c r="H20" i="7" s="1"/>
  <c r="G21" i="7"/>
  <c r="H21" i="7" s="1"/>
  <c r="G12" i="7"/>
  <c r="H12" i="7" s="1"/>
  <c r="L12" i="7" s="1"/>
  <c r="G13" i="7"/>
  <c r="H13" i="7" s="1"/>
  <c r="L13" i="7" s="1"/>
  <c r="L53" i="7" l="1"/>
  <c r="L49" i="7"/>
  <c r="L62" i="7"/>
  <c r="L58" i="7"/>
  <c r="L100" i="7"/>
  <c r="L37" i="7"/>
  <c r="I14" i="10"/>
  <c r="L14" i="10"/>
  <c r="M14" i="10"/>
  <c r="P14" i="10"/>
  <c r="G14" i="10"/>
  <c r="Q14" i="10"/>
  <c r="K14" i="10"/>
  <c r="N14" i="10"/>
  <c r="H14" i="10"/>
  <c r="R14" i="10"/>
  <c r="O14" i="10"/>
  <c r="J14" i="10"/>
  <c r="E11" i="10"/>
  <c r="H68" i="7"/>
  <c r="L28" i="7"/>
  <c r="L21" i="7"/>
  <c r="L18" i="7"/>
  <c r="L41" i="7"/>
  <c r="L63" i="7"/>
  <c r="L59" i="7"/>
  <c r="L104" i="7"/>
  <c r="L51" i="7"/>
  <c r="L60" i="7"/>
  <c r="L17" i="7"/>
  <c r="L76" i="7"/>
  <c r="L74" i="7"/>
  <c r="L108" i="7"/>
  <c r="K52" i="7"/>
  <c r="L52" i="7" s="1"/>
  <c r="K61" i="7"/>
  <c r="L61" i="7" s="1"/>
  <c r="K83" i="7"/>
  <c r="L83" i="7" s="1"/>
  <c r="L20" i="7"/>
  <c r="K29" i="7"/>
  <c r="L29" i="7" s="1"/>
  <c r="K54" i="7"/>
  <c r="L54" i="7" s="1"/>
  <c r="K85" i="7"/>
  <c r="L85" i="7" s="1"/>
  <c r="K111" i="7"/>
  <c r="L111" i="7" s="1"/>
  <c r="K103" i="7"/>
  <c r="L103" i="7" s="1"/>
  <c r="K45" i="7"/>
  <c r="L45" i="7" s="1"/>
  <c r="K91" i="7"/>
  <c r="L91" i="7" s="1"/>
  <c r="L19" i="7"/>
  <c r="K87" i="7"/>
  <c r="L87" i="7" s="1"/>
  <c r="K50" i="7"/>
  <c r="L50" i="7" s="1"/>
  <c r="K75" i="7"/>
  <c r="L75" i="7" s="1"/>
  <c r="K81" i="7"/>
  <c r="L81" i="7" s="1"/>
  <c r="K93" i="7"/>
  <c r="L93" i="7" s="1"/>
  <c r="L66" i="7"/>
  <c r="C120" i="7"/>
  <c r="C109" i="7"/>
  <c r="K30" i="7" l="1"/>
  <c r="O12" i="10"/>
  <c r="G12" i="10"/>
  <c r="K12" i="10"/>
  <c r="L12" i="10"/>
  <c r="H12" i="10"/>
  <c r="Q12" i="10"/>
  <c r="I12" i="10"/>
  <c r="N12" i="10"/>
  <c r="J12" i="10"/>
  <c r="M12" i="10"/>
  <c r="R12" i="10"/>
  <c r="P12" i="10"/>
  <c r="C106" i="7"/>
  <c r="C121" i="7"/>
  <c r="I113" i="7"/>
  <c r="J113" i="7" s="1"/>
  <c r="K113" i="7" s="1"/>
  <c r="F113" i="7"/>
  <c r="G113" i="7" s="1"/>
  <c r="H113" i="7" s="1"/>
  <c r="C113" i="7"/>
  <c r="I112" i="7"/>
  <c r="J112" i="7" s="1"/>
  <c r="K112" i="7" s="1"/>
  <c r="F112" i="7"/>
  <c r="G112" i="7" s="1"/>
  <c r="H112" i="7" s="1"/>
  <c r="I121" i="7"/>
  <c r="J121" i="7" s="1"/>
  <c r="F121" i="7"/>
  <c r="G121" i="7" s="1"/>
  <c r="H121" i="7" s="1"/>
  <c r="I119" i="7"/>
  <c r="J119" i="7" s="1"/>
  <c r="F119" i="7"/>
  <c r="G119" i="7" s="1"/>
  <c r="H119" i="7" s="1"/>
  <c r="I120" i="7"/>
  <c r="J120" i="7" s="1"/>
  <c r="K120" i="7" s="1"/>
  <c r="F120" i="7"/>
  <c r="G120" i="7" s="1"/>
  <c r="H120" i="7" s="1"/>
  <c r="I117" i="7"/>
  <c r="J117" i="7" s="1"/>
  <c r="F117" i="7"/>
  <c r="G117" i="7" s="1"/>
  <c r="H117" i="7" s="1"/>
  <c r="L120" i="7" l="1"/>
  <c r="E17" i="10"/>
  <c r="L113" i="7"/>
  <c r="L112" i="7"/>
  <c r="K121" i="7"/>
  <c r="L121" i="7" s="1"/>
  <c r="K117" i="7"/>
  <c r="L117" i="7" s="1"/>
  <c r="K119" i="7"/>
  <c r="L119" i="7" s="1"/>
  <c r="I110" i="7"/>
  <c r="J110" i="7" s="1"/>
  <c r="F110" i="7"/>
  <c r="G110" i="7" s="1"/>
  <c r="H110" i="7" s="1"/>
  <c r="C110" i="7"/>
  <c r="I109" i="7"/>
  <c r="J109" i="7" s="1"/>
  <c r="K109" i="7" s="1"/>
  <c r="F109" i="7"/>
  <c r="G109" i="7" s="1"/>
  <c r="H109" i="7" s="1"/>
  <c r="I105" i="7"/>
  <c r="J105" i="7" s="1"/>
  <c r="K105" i="7" s="1"/>
  <c r="F105" i="7"/>
  <c r="G105" i="7" s="1"/>
  <c r="H105" i="7" s="1"/>
  <c r="I107" i="7"/>
  <c r="J107" i="7" s="1"/>
  <c r="F107" i="7"/>
  <c r="G107" i="7" s="1"/>
  <c r="H107" i="7" s="1"/>
  <c r="C107" i="7"/>
  <c r="I101" i="7"/>
  <c r="J101" i="7" s="1"/>
  <c r="K101" i="7" s="1"/>
  <c r="F101" i="7"/>
  <c r="G101" i="7" s="1"/>
  <c r="H101" i="7" s="1"/>
  <c r="I102" i="7"/>
  <c r="J102" i="7" s="1"/>
  <c r="F102" i="7"/>
  <c r="C102" i="7"/>
  <c r="I99" i="7"/>
  <c r="J99" i="7" s="1"/>
  <c r="F99" i="7"/>
  <c r="G99" i="7" s="1"/>
  <c r="H99" i="7" s="1"/>
  <c r="L105" i="7" l="1"/>
  <c r="M18" i="10"/>
  <c r="L18" i="10"/>
  <c r="I18" i="10"/>
  <c r="P18" i="10"/>
  <c r="Q18" i="10"/>
  <c r="R18" i="10"/>
  <c r="K18" i="10"/>
  <c r="O18" i="10"/>
  <c r="N18" i="10"/>
  <c r="H18" i="10"/>
  <c r="J18" i="10"/>
  <c r="G18" i="10"/>
  <c r="L109" i="7"/>
  <c r="F106" i="7"/>
  <c r="G106" i="7" s="1"/>
  <c r="H106" i="7" s="1"/>
  <c r="G102" i="7"/>
  <c r="H102" i="7" s="1"/>
  <c r="K102" i="7"/>
  <c r="K110" i="7"/>
  <c r="L110" i="7" s="1"/>
  <c r="K99" i="7"/>
  <c r="L99" i="7" s="1"/>
  <c r="L101" i="7"/>
  <c r="K107" i="7"/>
  <c r="L107" i="7" s="1"/>
  <c r="I106" i="7"/>
  <c r="J106" i="7" s="1"/>
  <c r="I95" i="7"/>
  <c r="J95" i="7" s="1"/>
  <c r="F95" i="7"/>
  <c r="G95" i="7" s="1"/>
  <c r="H95" i="7" s="1"/>
  <c r="I90" i="7"/>
  <c r="F90" i="7"/>
  <c r="L102" i="7" l="1"/>
  <c r="F116" i="7"/>
  <c r="G116" i="7" s="1"/>
  <c r="H116" i="7" s="1"/>
  <c r="G90" i="7"/>
  <c r="H90" i="7" s="1"/>
  <c r="H96" i="7" s="1"/>
  <c r="K106" i="7"/>
  <c r="L106" i="7" s="1"/>
  <c r="I116" i="7"/>
  <c r="J116" i="7" s="1"/>
  <c r="K116" i="7" s="1"/>
  <c r="J90" i="7"/>
  <c r="K90" i="7" s="1"/>
  <c r="K95" i="7"/>
  <c r="L95" i="7" s="1"/>
  <c r="I36" i="7"/>
  <c r="J36" i="7" s="1"/>
  <c r="K36" i="7" s="1"/>
  <c r="I35" i="7"/>
  <c r="F36" i="7"/>
  <c r="G36" i="7" s="1"/>
  <c r="H36" i="7" s="1"/>
  <c r="F35" i="7"/>
  <c r="K96" i="7" l="1"/>
  <c r="E39" i="10" s="1"/>
  <c r="O40" i="10" s="1"/>
  <c r="L36" i="7"/>
  <c r="L90" i="7"/>
  <c r="L116" i="7"/>
  <c r="I118" i="7"/>
  <c r="J118" i="7" s="1"/>
  <c r="K118" i="7" s="1"/>
  <c r="K122" i="7" s="1"/>
  <c r="E43" i="10" s="1"/>
  <c r="F118" i="7"/>
  <c r="G118" i="7" s="1"/>
  <c r="H118" i="7" s="1"/>
  <c r="H122" i="7" s="1"/>
  <c r="M40" i="10" l="1"/>
  <c r="I40" i="10"/>
  <c r="J40" i="10"/>
  <c r="R40" i="10"/>
  <c r="G40" i="10"/>
  <c r="K40" i="10"/>
  <c r="H40" i="10"/>
  <c r="Q40" i="10"/>
  <c r="P40" i="10"/>
  <c r="N40" i="10"/>
  <c r="L40" i="10"/>
  <c r="I44" i="10"/>
  <c r="L44" i="10"/>
  <c r="J44" i="10"/>
  <c r="O44" i="10"/>
  <c r="P44" i="10"/>
  <c r="N44" i="10"/>
  <c r="R44" i="10"/>
  <c r="M44" i="10"/>
  <c r="G44" i="10"/>
  <c r="H44" i="10"/>
  <c r="Q44" i="10"/>
  <c r="K44" i="10"/>
  <c r="G46" i="10"/>
  <c r="P46" i="10"/>
  <c r="K46" i="10"/>
  <c r="I46" i="10"/>
  <c r="N46" i="10"/>
  <c r="L46" i="10"/>
  <c r="J46" i="10"/>
  <c r="O46" i="10"/>
  <c r="M46" i="10"/>
  <c r="R46" i="10"/>
  <c r="H46" i="10"/>
  <c r="Q46" i="10"/>
  <c r="L118" i="7"/>
  <c r="I98" i="7"/>
  <c r="J98" i="7" s="1"/>
  <c r="F98" i="7"/>
  <c r="G98" i="7" s="1"/>
  <c r="H98" i="7" s="1"/>
  <c r="H114" i="7" s="1"/>
  <c r="K98" i="7" l="1"/>
  <c r="L98" i="7" l="1"/>
  <c r="K114" i="7"/>
  <c r="E41" i="10" s="1"/>
  <c r="C26" i="9"/>
  <c r="C24" i="9"/>
  <c r="C23" i="9"/>
  <c r="C22" i="9"/>
  <c r="C21" i="9"/>
  <c r="D20" i="9"/>
  <c r="C20" i="9"/>
  <c r="M42" i="10" l="1"/>
  <c r="H42" i="10"/>
  <c r="P42" i="10"/>
  <c r="I42" i="10"/>
  <c r="Q42" i="10"/>
  <c r="O42" i="10"/>
  <c r="J42" i="10"/>
  <c r="L42" i="10"/>
  <c r="N42" i="10"/>
  <c r="K42" i="10"/>
  <c r="R42" i="10"/>
  <c r="G42" i="10"/>
  <c r="D22" i="9"/>
  <c r="C26" i="8"/>
  <c r="C24" i="8"/>
  <c r="C23" i="8"/>
  <c r="C22" i="8"/>
  <c r="C21" i="8"/>
  <c r="D20" i="8"/>
  <c r="C20" i="8"/>
  <c r="D22" i="8" l="1"/>
  <c r="J127" i="7"/>
  <c r="H14" i="7" l="1"/>
  <c r="J35" i="7" l="1"/>
  <c r="J40" i="7"/>
  <c r="K40" i="7" s="1"/>
  <c r="K42" i="7" s="1"/>
  <c r="E23" i="10" s="1"/>
  <c r="J44" i="7"/>
  <c r="K44" i="7" s="1"/>
  <c r="K46" i="7" s="1"/>
  <c r="E25" i="10" s="1"/>
  <c r="J48" i="7"/>
  <c r="J57" i="7"/>
  <c r="K57" i="7" s="1"/>
  <c r="K64" i="7" s="1"/>
  <c r="E29" i="10" s="1"/>
  <c r="J67" i="7"/>
  <c r="K67" i="7" s="1"/>
  <c r="K68" i="7" s="1"/>
  <c r="E31" i="10" s="1"/>
  <c r="J70" i="7"/>
  <c r="K70" i="7" s="1"/>
  <c r="K71" i="7" s="1"/>
  <c r="E33" i="10" s="1"/>
  <c r="J73" i="7"/>
  <c r="K73" i="7" s="1"/>
  <c r="K77" i="7" s="1"/>
  <c r="E35" i="10" s="1"/>
  <c r="J79" i="7"/>
  <c r="G36" i="10" l="1"/>
  <c r="O36" i="10"/>
  <c r="R36" i="10"/>
  <c r="I36" i="10"/>
  <c r="L36" i="10"/>
  <c r="K36" i="10"/>
  <c r="P36" i="10"/>
  <c r="M36" i="10"/>
  <c r="J36" i="10"/>
  <c r="H36" i="10"/>
  <c r="Q36" i="10"/>
  <c r="N36" i="10"/>
  <c r="Q34" i="10"/>
  <c r="H34" i="10"/>
  <c r="K34" i="10"/>
  <c r="O34" i="10"/>
  <c r="J34" i="10"/>
  <c r="R34" i="10"/>
  <c r="L34" i="10"/>
  <c r="N34" i="10"/>
  <c r="P34" i="10"/>
  <c r="M34" i="10"/>
  <c r="I34" i="10"/>
  <c r="G34" i="10"/>
  <c r="I26" i="10"/>
  <c r="L26" i="10"/>
  <c r="R26" i="10"/>
  <c r="P26" i="10"/>
  <c r="M26" i="10"/>
  <c r="H26" i="10"/>
  <c r="N26" i="10"/>
  <c r="O26" i="10"/>
  <c r="Q26" i="10"/>
  <c r="G26" i="10"/>
  <c r="K26" i="10"/>
  <c r="J26" i="10"/>
  <c r="P32" i="10"/>
  <c r="K32" i="10"/>
  <c r="G32" i="10"/>
  <c r="O32" i="10"/>
  <c r="L32" i="10"/>
  <c r="Q32" i="10"/>
  <c r="R32" i="10"/>
  <c r="I32" i="10"/>
  <c r="J32" i="10"/>
  <c r="H32" i="10"/>
  <c r="M32" i="10"/>
  <c r="N32" i="10"/>
  <c r="G24" i="10"/>
  <c r="O24" i="10"/>
  <c r="K24" i="10"/>
  <c r="P24" i="10"/>
  <c r="I24" i="10"/>
  <c r="Q24" i="10"/>
  <c r="J24" i="10"/>
  <c r="L24" i="10"/>
  <c r="N24" i="10"/>
  <c r="H24" i="10"/>
  <c r="R24" i="10"/>
  <c r="M24" i="10"/>
  <c r="I30" i="10"/>
  <c r="P30" i="10"/>
  <c r="L30" i="10"/>
  <c r="M30" i="10"/>
  <c r="H30" i="10"/>
  <c r="G30" i="10"/>
  <c r="K30" i="10"/>
  <c r="N30" i="10"/>
  <c r="Q30" i="10"/>
  <c r="J30" i="10"/>
  <c r="O30" i="10"/>
  <c r="R30" i="10"/>
  <c r="J88" i="7"/>
  <c r="K79" i="7"/>
  <c r="K88" i="7" s="1"/>
  <c r="E37" i="10" s="1"/>
  <c r="J38" i="7"/>
  <c r="K35" i="7"/>
  <c r="K38" i="7" s="1"/>
  <c r="J55" i="7"/>
  <c r="K48" i="7"/>
  <c r="K55" i="7" s="1"/>
  <c r="E27" i="10" s="1"/>
  <c r="J14" i="7"/>
  <c r="J77" i="7"/>
  <c r="J122" i="7"/>
  <c r="J71" i="7"/>
  <c r="J64" i="7"/>
  <c r="J114" i="7"/>
  <c r="J96" i="7"/>
  <c r="J42" i="7"/>
  <c r="J68" i="7"/>
  <c r="J30" i="7"/>
  <c r="J46" i="7"/>
  <c r="J33" i="7"/>
  <c r="J25" i="7"/>
  <c r="J22" i="7"/>
  <c r="L23" i="7"/>
  <c r="C95" i="7"/>
  <c r="E21" i="10" l="1"/>
  <c r="K125" i="7"/>
  <c r="G28" i="10"/>
  <c r="K28" i="10"/>
  <c r="P28" i="10"/>
  <c r="O28" i="10"/>
  <c r="I28" i="10"/>
  <c r="N28" i="10"/>
  <c r="L28" i="10"/>
  <c r="J28" i="10"/>
  <c r="M28" i="10"/>
  <c r="R28" i="10"/>
  <c r="H28" i="10"/>
  <c r="Q28" i="10"/>
  <c r="M38" i="10"/>
  <c r="H38" i="10"/>
  <c r="R38" i="10"/>
  <c r="L38" i="10"/>
  <c r="P38" i="10"/>
  <c r="Q38" i="10"/>
  <c r="I38" i="10"/>
  <c r="K38" i="10"/>
  <c r="N38" i="10"/>
  <c r="G38" i="10"/>
  <c r="O38" i="10"/>
  <c r="J38" i="10"/>
  <c r="J125" i="7"/>
  <c r="J129" i="7" s="1"/>
  <c r="G79" i="7"/>
  <c r="H79" i="7" s="1"/>
  <c r="H88" i="7" s="1"/>
  <c r="G73" i="7"/>
  <c r="G70" i="7"/>
  <c r="L67" i="7"/>
  <c r="G57" i="7"/>
  <c r="G48" i="7"/>
  <c r="G44" i="7"/>
  <c r="G40" i="7"/>
  <c r="G35" i="7"/>
  <c r="H35" i="7" s="1"/>
  <c r="H38" i="7" s="1"/>
  <c r="G32" i="7"/>
  <c r="H32" i="7" s="1"/>
  <c r="H33" i="7" s="1"/>
  <c r="G27" i="7"/>
  <c r="G24" i="7"/>
  <c r="H24" i="7" s="1"/>
  <c r="H25" i="7" s="1"/>
  <c r="G16" i="7"/>
  <c r="J133" i="7" l="1"/>
  <c r="J136" i="7" s="1"/>
  <c r="K127" i="7"/>
  <c r="K129" i="7" s="1"/>
  <c r="K133" i="7" s="1"/>
  <c r="K136" i="7" s="1"/>
  <c r="M22" i="10"/>
  <c r="M49" i="10" s="1"/>
  <c r="P22" i="10"/>
  <c r="P49" i="10" s="1"/>
  <c r="H22" i="10"/>
  <c r="H49" i="10" s="1"/>
  <c r="I22" i="10"/>
  <c r="I49" i="10" s="1"/>
  <c r="J22" i="10"/>
  <c r="J49" i="10" s="1"/>
  <c r="L22" i="10"/>
  <c r="L49" i="10" s="1"/>
  <c r="K22" i="10"/>
  <c r="K49" i="10" s="1"/>
  <c r="N22" i="10"/>
  <c r="N49" i="10" s="1"/>
  <c r="Q22" i="10"/>
  <c r="Q49" i="10" s="1"/>
  <c r="G22" i="10"/>
  <c r="G49" i="10" s="1"/>
  <c r="R22" i="10"/>
  <c r="R49" i="10" s="1"/>
  <c r="O22" i="10"/>
  <c r="O49" i="10" s="1"/>
  <c r="B50" i="10"/>
  <c r="H40" i="7"/>
  <c r="H27" i="7"/>
  <c r="H44" i="7"/>
  <c r="H70" i="7"/>
  <c r="G55" i="7"/>
  <c r="H48" i="7"/>
  <c r="H73" i="7"/>
  <c r="H16" i="7"/>
  <c r="H22" i="7" s="1"/>
  <c r="H57" i="7"/>
  <c r="L79" i="7"/>
  <c r="G88" i="7"/>
  <c r="L88" i="7" s="1"/>
  <c r="L35" i="7"/>
  <c r="G38" i="7"/>
  <c r="L38" i="7" s="1"/>
  <c r="G14" i="7"/>
  <c r="L14" i="7" s="1"/>
  <c r="G33" i="7"/>
  <c r="L33" i="7" s="1"/>
  <c r="L32" i="7"/>
  <c r="G25" i="7"/>
  <c r="L25" i="7" s="1"/>
  <c r="L24" i="7"/>
  <c r="G71" i="7"/>
  <c r="G42" i="7"/>
  <c r="G46" i="7"/>
  <c r="G77" i="7"/>
  <c r="G30" i="7"/>
  <c r="G22" i="7"/>
  <c r="G64" i="7"/>
  <c r="G68" i="7"/>
  <c r="L68" i="7" s="1"/>
  <c r="Q48" i="10" l="1"/>
  <c r="M48" i="10"/>
  <c r="N48" i="10"/>
  <c r="I48" i="10"/>
  <c r="R48" i="10"/>
  <c r="K48" i="10"/>
  <c r="H48" i="10"/>
  <c r="J48" i="10"/>
  <c r="O48" i="10"/>
  <c r="G51" i="10"/>
  <c r="G48" i="10"/>
  <c r="L48" i="10"/>
  <c r="P48" i="10"/>
  <c r="L22" i="7"/>
  <c r="L16" i="7"/>
  <c r="L70" i="7"/>
  <c r="H71" i="7"/>
  <c r="L71" i="7" s="1"/>
  <c r="L73" i="7"/>
  <c r="H77" i="7"/>
  <c r="L77" i="7" s="1"/>
  <c r="L44" i="7"/>
  <c r="H46" i="7"/>
  <c r="L46" i="7" s="1"/>
  <c r="L57" i="7"/>
  <c r="H64" i="7"/>
  <c r="L64" i="7" s="1"/>
  <c r="L48" i="7"/>
  <c r="H55" i="7"/>
  <c r="L55" i="7" s="1"/>
  <c r="L27" i="7"/>
  <c r="H30" i="7"/>
  <c r="L30" i="7" s="1"/>
  <c r="L40" i="7"/>
  <c r="H42" i="7"/>
  <c r="L42" i="7" s="1"/>
  <c r="G96" i="7"/>
  <c r="L96" i="7" s="1"/>
  <c r="G50" i="10" l="1"/>
  <c r="H51" i="10"/>
  <c r="H125" i="7"/>
  <c r="G114" i="7"/>
  <c r="L114" i="7" s="1"/>
  <c r="G122" i="7"/>
  <c r="L122" i="7" s="1"/>
  <c r="I51" i="10" l="1"/>
  <c r="H50" i="10"/>
  <c r="G125" i="7"/>
  <c r="G129" i="7" s="1"/>
  <c r="G133" i="7" s="1"/>
  <c r="G136" i="7" s="1"/>
  <c r="J51" i="10" l="1"/>
  <c r="I50" i="10"/>
  <c r="H127" i="7"/>
  <c r="H129" i="7" s="1"/>
  <c r="H133" i="7" s="1"/>
  <c r="H136" i="7" s="1"/>
  <c r="L125" i="7"/>
  <c r="J50" i="10" l="1"/>
  <c r="K51" i="10"/>
  <c r="L127" i="7"/>
  <c r="L133" i="7"/>
  <c r="L129" i="7"/>
  <c r="L51" i="10" l="1"/>
  <c r="K50" i="10"/>
  <c r="L136" i="7"/>
  <c r="L50" i="10" l="1"/>
  <c r="M51" i="10"/>
  <c r="N51" i="10" l="1"/>
  <c r="M50" i="10"/>
  <c r="O51" i="10" l="1"/>
  <c r="N50" i="10"/>
  <c r="O50" i="10" l="1"/>
  <c r="P51" i="10"/>
  <c r="P50" i="10" l="1"/>
  <c r="Q51" i="10"/>
  <c r="R51" i="10" l="1"/>
  <c r="R50" i="10" s="1"/>
  <c r="Q50" i="10"/>
</calcChain>
</file>

<file path=xl/comments1.xml><?xml version="1.0" encoding="utf-8"?>
<comments xmlns="http://schemas.openxmlformats.org/spreadsheetml/2006/main">
  <authors>
    <author>marcio.fernandes</author>
  </authors>
  <commentList>
    <comment ref="E133" authorId="0" shapeId="0">
      <text>
        <r>
          <rPr>
            <b/>
            <sz val="8"/>
            <color indexed="81"/>
            <rFont val="Tahoma"/>
            <family val="2"/>
          </rPr>
          <t>Digite aqui o número de módulos sanitários previstos no convênio</t>
        </r>
      </text>
    </comment>
  </commentList>
</comments>
</file>

<file path=xl/sharedStrings.xml><?xml version="1.0" encoding="utf-8"?>
<sst xmlns="http://schemas.openxmlformats.org/spreadsheetml/2006/main" count="408" uniqueCount="239">
  <si>
    <t>ITEM</t>
  </si>
  <si>
    <t>QUANT.</t>
  </si>
  <si>
    <t>01.00</t>
  </si>
  <si>
    <t>SERVIÇOS PRELIMINARES</t>
  </si>
  <si>
    <t>m²</t>
  </si>
  <si>
    <t>m³</t>
  </si>
  <si>
    <t>TOTAL DO ITEM SERVIÇOS PRELIMINARES .....</t>
  </si>
  <si>
    <t>02.00</t>
  </si>
  <si>
    <t>FUNDAÇÕES</t>
  </si>
  <si>
    <t>Concreto ciclópico, traço 1:3:6+30% de pedra de mão - prep/lanc.</t>
  </si>
  <si>
    <t>Impermeabilização com hidroasfalto</t>
  </si>
  <si>
    <t>TOTAL DO ITEM FUNDAÇÕES .....</t>
  </si>
  <si>
    <t>03.00</t>
  </si>
  <si>
    <t>MOVIMENTO DE TERRA</t>
  </si>
  <si>
    <t>Reaterro manual com material proveniente da escavação</t>
  </si>
  <si>
    <t>TOTAL DO ITEM MOVIMENTO DE TERRA .....</t>
  </si>
  <si>
    <t>04.00</t>
  </si>
  <si>
    <t>PAVIMENTAÇÃO</t>
  </si>
  <si>
    <t>Lastro de brita n.º 1</t>
  </si>
  <si>
    <t>Concreto simples traço 1:3:4 (cimento, areia lavada grossa e brita 1)</t>
  </si>
  <si>
    <t>Piso cimentado liso traço 1:3 (cimento e areia lavada média), esp = 2,0cm</t>
  </si>
  <si>
    <t>TOTAL DO ITEM PAVIMENTAÇÃO .....</t>
  </si>
  <si>
    <t>05.00</t>
  </si>
  <si>
    <t>ALVENARIA</t>
  </si>
  <si>
    <t>TOTAL DO ITEM ALVENARIA .....</t>
  </si>
  <si>
    <t>06.00</t>
  </si>
  <si>
    <t>REVESTIMENTOS</t>
  </si>
  <si>
    <t>TOTAL DO ITEM REVESTIMENTOS .....</t>
  </si>
  <si>
    <t>07.00</t>
  </si>
  <si>
    <t>COBERTURA</t>
  </si>
  <si>
    <t>Telhamento com telha de fibrocimento ondulada, esp = 6mm</t>
  </si>
  <si>
    <t>TOTAL DO ITEM COBERTURA .....</t>
  </si>
  <si>
    <t>08.00</t>
  </si>
  <si>
    <t>ESQUADRIAS</t>
  </si>
  <si>
    <t>unid</t>
  </si>
  <si>
    <t>TOTAL DO ITEM ESQUADRIAS .....</t>
  </si>
  <si>
    <t>09.00</t>
  </si>
  <si>
    <t>INSTALAÇÕES HIDRÁULICAS</t>
  </si>
  <si>
    <t>TOTAL DO ITEM INSTALAÇÕES HIDRÁULICAS .....</t>
  </si>
  <si>
    <t>10.00</t>
  </si>
  <si>
    <t>INSTALAÇÕES SANITÁRIAS</t>
  </si>
  <si>
    <t>TOTAL DO ITEM INSTALAÇÕES SANITÁRIAS .....</t>
  </si>
  <si>
    <t>11.00</t>
  </si>
  <si>
    <t>LOUÇAS E ACESSÓRIOS SANITÁRIOS</t>
  </si>
  <si>
    <t>TOTAL DO ITEM LOUÇAS E ACESSÓRIOS SANITÁRIOS .....</t>
  </si>
  <si>
    <t>12.00</t>
  </si>
  <si>
    <t>TANQUE DE LAVAR ROUPA</t>
  </si>
  <si>
    <t>TOTAL DO ITEM TANQUE DE LAVAR ROUPA .....</t>
  </si>
  <si>
    <t>13.00</t>
  </si>
  <si>
    <t>PINTURAS</t>
  </si>
  <si>
    <t>TOTAL DO ITEM PINTURAS .....</t>
  </si>
  <si>
    <t>14.00</t>
  </si>
  <si>
    <t>INSTALAÇÕES ELÉTRICAS</t>
  </si>
  <si>
    <t>TOTAL DO ITEM INSTALAÇÕES ELÉTRICAS .....</t>
  </si>
  <si>
    <t>15.00</t>
  </si>
  <si>
    <t>CAIXA DE INSPEÇÃO</t>
  </si>
  <si>
    <t>TOTAL DO ITEM CAIXA DE INSPEÇÃO .....</t>
  </si>
  <si>
    <t>16.00</t>
  </si>
  <si>
    <t>TOTAL DO MÓDULO SANITÁRIO SEM B.D.I. .....</t>
  </si>
  <si>
    <t>B.D.I. .....</t>
  </si>
  <si>
    <t>TOTAL DO MÓDULO SANITÁRIO COM B.D.I. .....</t>
  </si>
  <si>
    <t>C U S T O  G L O B A L</t>
  </si>
  <si>
    <t>Total de módulos sanitários</t>
  </si>
  <si>
    <t>TOTAL GERAL DO PROJETO .....</t>
  </si>
  <si>
    <t>17.00</t>
  </si>
  <si>
    <t>SUMIDOURO</t>
  </si>
  <si>
    <t>m</t>
  </si>
  <si>
    <t>TOTAL DO ITEM SUMIDOURO .....</t>
  </si>
  <si>
    <t>Piso cimentado liso traço 1:3 (cimento e areia lavada média), esp = 2,0 cm</t>
  </si>
  <si>
    <t>Tubulação PVC 100 mm rigido inclusive conexões</t>
  </si>
  <si>
    <r>
      <t>Observações</t>
    </r>
    <r>
      <rPr>
        <b/>
        <sz val="8"/>
        <rFont val="Arial"/>
        <family val="2"/>
      </rPr>
      <t>:</t>
    </r>
  </si>
  <si>
    <t>Prefeito Municipal</t>
  </si>
  <si>
    <t>FOSSA SÉPTICA + FILTRO ANAERÓBICO</t>
  </si>
  <si>
    <t>TOTAL DO ITEM FOSSA SÉPTICA + FILTRO</t>
  </si>
  <si>
    <t>Programa</t>
  </si>
  <si>
    <t>Referência SINAPI</t>
  </si>
  <si>
    <t>PAC</t>
  </si>
  <si>
    <t>Concedente</t>
  </si>
  <si>
    <t>Convenente</t>
  </si>
  <si>
    <t>Termo de compromisso</t>
  </si>
  <si>
    <t>FUNASA</t>
  </si>
  <si>
    <t>DESCRIÇÃO DO SERVIÇO</t>
  </si>
  <si>
    <t>CÓDIGO SINAPI</t>
  </si>
  <si>
    <t>UN.</t>
  </si>
  <si>
    <t xml:space="preserve">SEM DESONERAÇÃO </t>
  </si>
  <si>
    <t>COM DESONERAÇÃO</t>
  </si>
  <si>
    <t>Diferença</t>
  </si>
  <si>
    <t>Preço unitário</t>
  </si>
  <si>
    <t>Valor s/ BDI</t>
  </si>
  <si>
    <r>
      <t xml:space="preserve">Valor c/ BDI
BDI = </t>
    </r>
    <r>
      <rPr>
        <b/>
        <sz val="7"/>
        <color rgb="FFFF0000"/>
        <rFont val="Arial"/>
        <family val="2"/>
      </rPr>
      <t>XX</t>
    </r>
    <r>
      <rPr>
        <b/>
        <sz val="7"/>
        <rFont val="Arial"/>
        <family val="2"/>
      </rPr>
      <t xml:space="preserve"> %</t>
    </r>
  </si>
  <si>
    <t>Preço unitário desonerado</t>
  </si>
  <si>
    <t>Valor Desonerado s/ BDI</t>
  </si>
  <si>
    <r>
      <t>Valor Desonerado c/ BDI
BDI =</t>
    </r>
    <r>
      <rPr>
        <b/>
        <sz val="7"/>
        <color rgb="FFFF0000"/>
        <rFont val="Arial"/>
        <family val="2"/>
      </rPr>
      <t xml:space="preserve"> YY</t>
    </r>
    <r>
      <rPr>
        <b/>
        <sz val="7"/>
        <rFont val="Arial"/>
        <family val="2"/>
      </rPr>
      <t xml:space="preserve"> %</t>
    </r>
  </si>
  <si>
    <t>PLANILHA DE DESONERAÇÃO</t>
  </si>
  <si>
    <t>MODULOS SANITÁRIOS</t>
  </si>
  <si>
    <t>um</t>
  </si>
  <si>
    <t>Em atenção ao estabelecido pelo Acórdão 2622/2013 – TCU – Plenário reformamos a orientação e indicamos a utilização dos seguintes parâmetros para taxas de BDI:</t>
  </si>
  <si>
    <t>OBSERVAÇÕES</t>
  </si>
  <si>
    <t>a) Os percentuais de Impostos a serem adotados devem ser indicados pelo Tomador, conforme legislação vigente.Para o ISS, deverão ser definidos pelo Tomador, através de declaração informativa, conforme legislação tributária municipal, a base de cálculo e, sobre esta, a respectiva alíquota do ISS, que será um percentual entre 2% e 5%.</t>
  </si>
  <si>
    <t>Parâmetro</t>
  </si>
  <si>
    <t>%</t>
  </si>
  <si>
    <t>Verificação</t>
  </si>
  <si>
    <t>CÁLCULO DO BDI</t>
  </si>
  <si>
    <t>Administração Central</t>
  </si>
  <si>
    <t>Seguros e Garantias</t>
  </si>
  <si>
    <t>CONDIÇÃO</t>
  </si>
  <si>
    <t>b) As tabelas acima foram construídas sem considerar a desoneração sobre a folha de pagamento prevista na Lei n° 12.844/2013. Para análise de orçamentos considerando a contribuição previdenciária sobre a receita bruta deverá ser somada a alíquota de 2% no item impostos.</t>
  </si>
  <si>
    <t>Riscos</t>
  </si>
  <si>
    <t>Despesas Financeiras</t>
  </si>
  <si>
    <t>PIS=0,65%</t>
  </si>
  <si>
    <t>c) Para o tipo de obra “Construção de Redes de Abastecimento de Água, Coleta de Esgoto e Construções Correlatas” enquadram-se: a construção de sistemas para o abastecimento de água tratada: reservatórios de distribuição, estações elevatórias de bombeamento, linhas principais de adução de longa e média distância e redes de distribuição de água; a construção de redes de coleta de esgoto, inclusive de interceptores, estações de tratamento de esgoto (ETE), estações de bombeamento de esgoto (EBE); a construção de galerias pluviais (obras de micro e macro drenagem). Esta classe compreende também: as obras de irrigação (canais); a manutenção de redes de abastecimento de água tratada; a manutenção de redes de coleta e de sistemas de tratamento de esgoto, conforme classificação 4222-7 do CNAE 2.0. Enquadra-se ainda a construção de estações de tratamento de água (ETA).</t>
  </si>
  <si>
    <t>Lucro</t>
  </si>
  <si>
    <t>COFINS = 3%</t>
  </si>
  <si>
    <t>Impostos: PIS e COFINS</t>
  </si>
  <si>
    <t>Impostos: ISS (mun.)</t>
  </si>
  <si>
    <r>
      <t xml:space="preserve">Prefeitura Municipal de </t>
    </r>
    <r>
      <rPr>
        <b/>
        <sz val="8"/>
        <color rgb="FFFF0000"/>
        <rFont val="Arial"/>
        <family val="2"/>
      </rPr>
      <t>Caçapava do Sul - RS</t>
    </r>
  </si>
  <si>
    <t>Caçapava do Sul - RS, 25 de julho de 2017.</t>
  </si>
  <si>
    <t>Giovani Amestoy</t>
  </si>
  <si>
    <t>Pacífico José de Vargas</t>
  </si>
  <si>
    <t>CPRB=4,5%</t>
  </si>
  <si>
    <t>COFINS = 3,0%</t>
  </si>
  <si>
    <t>Data 06/2017</t>
  </si>
  <si>
    <t>Escavação em solo em material de 2ª Cat. até 2,00m de profundidade</t>
  </si>
  <si>
    <t>Trama de Madeiramento para telha fibrocimento</t>
  </si>
  <si>
    <t>94559+72122</t>
  </si>
  <si>
    <t>Massa única em argamassa 1:2:8, prepara mecânico em betoneira e aplicação manual</t>
  </si>
  <si>
    <t>Chapisco aplicado em alvenaria c/argamassa traço 1:3, preparo manual</t>
  </si>
  <si>
    <t>Concreto Magro p/lastro traço: 1:4,5:4,5 preparo em betoneira (e=5cm)</t>
  </si>
  <si>
    <t>Placa de obra em chapa de aço galvanizado.</t>
  </si>
  <si>
    <t>Locação convencional de obra c/gabarito de tábuas corridas pontalentadas a cada 1,50m sem reaproveitamento</t>
  </si>
  <si>
    <t>Contrapiso em concreto não estrutural espessura=5cm, preparo em betoneira</t>
  </si>
  <si>
    <t>Revestimento de carâmica esmaltada extra, PI maior ou igual a 4.</t>
  </si>
  <si>
    <t>Porta de madeira compensada lisa, 60X210X3,5cm, incluso aduela 2A,alizar 2A e dobradiças</t>
  </si>
  <si>
    <t>Aplicação manual de pintura com tinta latex acrílica em paredes, duas demãos</t>
  </si>
  <si>
    <t>Aplicação manual de selador acrílico em paredes, uma demão</t>
  </si>
  <si>
    <t>74065/3</t>
  </si>
  <si>
    <t>Pintura esmalte para madeira duas demãos, sobre fundo nivelador branco</t>
  </si>
  <si>
    <t>74145/1</t>
  </si>
  <si>
    <t>Pintura esmalte sobre superfície metálica, duas demãos, incluso uma demão de fundo anticorrosivo</t>
  </si>
  <si>
    <t>Basculante metálico, tipo cantoneira c/ vidro fantasia canelado</t>
  </si>
  <si>
    <t>Tubo de PVC soldável DN 25mm, instalado em ramal ou sub-ramal de água fria</t>
  </si>
  <si>
    <t>Joelho 90° em PVC soldável DN 25mm, instalado em ramal ou sub-ramal de água fria</t>
  </si>
  <si>
    <t>Tê 90° em PVC soldável DN 25mm, instalado em ramal ou sub-ramal de água fria</t>
  </si>
  <si>
    <t>Joelho 90° em PVC com redução DN 25mm/20mm SR, instalado em ramal ou sub-ramal de água fria</t>
  </si>
  <si>
    <t>Tubo de PVC série normal DN 40mm, instalado em ramal de esgoto sanitário</t>
  </si>
  <si>
    <t>Tubo de PVC série normal DN 50mm, instalado em ramal de esgoto sanitário e vestilação</t>
  </si>
  <si>
    <t>Tubo de PVC série normal DN 100mm, instalado em ramal de esgoto sanitário</t>
  </si>
  <si>
    <t>Curva longa de PVC 90° série normal DN 100mm, junta elástica instalado em ramal de esgoto sanitário</t>
  </si>
  <si>
    <t>Curva longa de PVC 90° série normal DN 40mm, junta soldável instalado em ramal de esgoto sanitário</t>
  </si>
  <si>
    <t>Tê de PVC 90° série normal DN 50 x 50mm, junta soldável instalado em ramal de esgoto sanitário</t>
  </si>
  <si>
    <t>Registro de pressão bruto roscável 3/4", inclusive conexões, fornecimento e instalação em ramal de água</t>
  </si>
  <si>
    <t>cj</t>
  </si>
  <si>
    <t>Registro de pressão bruto roscável 3/4", c/acabamento cromado, fornecimento e instalação em chuveiro</t>
  </si>
  <si>
    <t>Caixa sifonada em PVC 100X100X50mm simples, tampa tipo grelha - Fornecimento e instalação</t>
  </si>
  <si>
    <t>Vaso sanitário de louça, conjunto de fixação, caixa de descarga de sobrepor com engate e peças de fixação, assento plástico, tubo de descida externo com curva para caixa de descarga e bolsa de ligação no vaso</t>
  </si>
  <si>
    <t>Tanque de mármore sintético suspenso, 22L ou equivalente, incluso sifão flexível em PVC, válvula plástica e torneira de plástico - fornecimento e instalação</t>
  </si>
  <si>
    <t>Alvenaria de embasamento com tijolo cerâmico maciço 5x10x20cm 1 vez (e=20cm) argamassa traço 1:2:8</t>
  </si>
  <si>
    <t>Luminária tipo spot para uma lâmpada incandescente/fluoprescente compacta</t>
  </si>
  <si>
    <t>Caixa de passagem retangular em PVC 4" x 2" instalada em parede - fornecimento e instalação</t>
  </si>
  <si>
    <t>Eletroduto em PVC flexível corrugado DN 20mm (3/4") - fornecimento e instalação</t>
  </si>
  <si>
    <t>Chuveiro elétrico comum corpo plástico tipo ducha - fornecimento e instalação</t>
  </si>
  <si>
    <t>Quadro de distribuição de energia de embutir em chapa metálica, p/3 disjuntores monofásicos - fornecimento e instalação</t>
  </si>
  <si>
    <t>74130/1</t>
  </si>
  <si>
    <t>Disjuntor tipo NEMA monopolar 10A até 30 A, tensão máxima 240V - fornecimento e instalação</t>
  </si>
  <si>
    <t>Cabo de cobre isolado PVC 450/750V 2,5mm2 resistente a chama - fornecimento e instalação</t>
  </si>
  <si>
    <t>Tê 90° em PVC com redução DN 25mm/20mm SR, instalado em ramal ou sub-ramal de água fria (tanque)</t>
  </si>
  <si>
    <t>Alvenaria com tijolo cerâmico maciço 5x10x20cm 1/2 vez (e=15cm) argamassa traço 1:2:8</t>
  </si>
  <si>
    <t>1,54</t>
  </si>
  <si>
    <t>73922/3</t>
  </si>
  <si>
    <t>Tampa de concreto armado 60X60X5cm para caixa de inspeção</t>
  </si>
  <si>
    <t xml:space="preserve">Alvenaria de blocos cerâmicos furados 9X19 X19cm (e = 9cm) paredes maior ou igual a 6m2 c/preparo de argamassa em betoneira. </t>
  </si>
  <si>
    <t>Revestimento interno s/alvenaria da fossa séptica com massa única traço 1:3 (cimento e areia peneirada e=0,5cm) - preparo manual</t>
  </si>
  <si>
    <t>Revestimento interno com massa única traço 1:3 (cimento e areia peneirada e=0,5cm) - preparo manual</t>
  </si>
  <si>
    <t>9,92</t>
  </si>
  <si>
    <t>2,86</t>
  </si>
  <si>
    <t xml:space="preserve">Alvenaria da fossa séptica c/ blocos cerâmicos furados 9 X 19 X 19cm (e=19cm) - preparo de argamassa em betoneira. </t>
  </si>
  <si>
    <t>1,77</t>
  </si>
  <si>
    <t>Piso em concreto armado 20MPA com armação em tela eletrosoldada e = 7cm, incluso execução (filtro anaeróbio)</t>
  </si>
  <si>
    <t>Laje perfurada em concreto armado e = 8cm, armadura aço CA60 6,0mm c/15cm (filtro anaeróbio)</t>
  </si>
  <si>
    <t xml:space="preserve">Alvenaria do filtro anaeróbio c/ blocos cerâmicos furados 9 X 19 X 19cm (e=9cm) - preparo de argamassa em betoneira. </t>
  </si>
  <si>
    <t>Revestimento interno s/alvenaria do filtro anaeróbio com massa única traço 1:3 (cimento e areia peneirada e=0,5cm) - preparo manual</t>
  </si>
  <si>
    <t>73873/2</t>
  </si>
  <si>
    <t>Leito filtrante com  brita  n° 4,0 - fornecimento e enchimento</t>
  </si>
  <si>
    <t>Tubulação em PVC 100 mm rígido esgoto primário para fossa séptica e filtro anaeróbio</t>
  </si>
  <si>
    <t>Curva longa de PVC 90° série normal DN 100mm, junta elástica instalado em filtro anaeróbio</t>
  </si>
  <si>
    <t>Tê de PVC 90° série normal DN 100 x 100mm, junta soldável instalado em fossa séptica e filtro anaeróbio</t>
  </si>
  <si>
    <t xml:space="preserve">Alvenaria do sumidouro c/ blocos cerâmicos furados 9 X 19 X 19cm (e=19cm) - preparo de argamassa em betoneira. </t>
  </si>
  <si>
    <t>74209/1</t>
  </si>
  <si>
    <t>73992/1</t>
  </si>
  <si>
    <t>74106/1</t>
  </si>
  <si>
    <t>73964/6</t>
  </si>
  <si>
    <t xml:space="preserve"> </t>
  </si>
  <si>
    <t xml:space="preserve"> 1) Os custos referenciados ao SINAPI tem como base o mês de Julho/2017.</t>
  </si>
  <si>
    <t>95470 + 1030</t>
  </si>
  <si>
    <t>Lavatório louça branca suspenso, 29,5 X 39cm ou similar padrão popular, incluso sifão tipo garrafa em PVC, válvula e engate flexível 30cm em plástico e torneira cromada de mesa padrão popular - Fornecimento e instalação</t>
  </si>
  <si>
    <t>74094/1</t>
  </si>
  <si>
    <t>Interruptor simples um módulo com uma tomada de embutir 2P + T 10A incluindo suporte/placa - fornecimento e instalação</t>
  </si>
  <si>
    <t>Cabo de cobre isolado PVC 450/750V 4,0mm2 resistente a chama - fornecimento e instalação</t>
  </si>
  <si>
    <t>Laje pre-moldada mista 11cm incluso tavelas, concreto capeamento 3cm e armadura CA60 (Tampa fossa séptica)</t>
  </si>
  <si>
    <t>74141/1</t>
  </si>
  <si>
    <t>Laje pre-moldada mista 11cm incluso tavelas, concreto capeamento 3cm e armadura CA60 (Tampa filtro anaeróbio)</t>
  </si>
  <si>
    <t>Laje pre-moldada mista 11cm incluso tavelas, concreto capeamento 3cm e armadura CA60 (Tampa do sumidouro)</t>
  </si>
  <si>
    <r>
      <t>TC/PAC CV</t>
    </r>
    <r>
      <rPr>
        <b/>
        <sz val="8"/>
        <color rgb="FFFF0000"/>
        <rFont val="Arial"/>
        <family val="2"/>
      </rPr>
      <t>/1790/2017</t>
    </r>
  </si>
  <si>
    <t>MÓDULOS SANITÁRIOS - FUNASA</t>
  </si>
  <si>
    <t>CRONOGRAMA FÍSICO-FINANCEIRO (DESONERADO + BDI)</t>
  </si>
  <si>
    <t>Item</t>
  </si>
  <si>
    <t>Descrição</t>
  </si>
  <si>
    <t>Valor (R$)</t>
  </si>
  <si>
    <t>Parcelas:</t>
  </si>
  <si>
    <t>1.1.</t>
  </si>
  <si>
    <t>% Período:</t>
  </si>
  <si>
    <t/>
  </si>
  <si>
    <t>Vlr.Período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</si>
  <si>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</si>
  <si>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</si>
  <si>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</si>
  <si>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</si>
  <si>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</si>
  <si>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</si>
  <si>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</si>
  <si>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</si>
  <si>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</si>
  <si>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</si>
  <si>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</si>
  <si>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</si>
  <si>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</si>
  <si>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</si>
  <si>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</si>
  <si>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</si>
  <si>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Total: 25 Módulos</t>
  </si>
  <si>
    <t>Período</t>
  </si>
  <si>
    <t>%:</t>
  </si>
  <si>
    <t>Investimento:</t>
  </si>
  <si>
    <t>R$</t>
  </si>
  <si>
    <t>Acumulado</t>
  </si>
  <si>
    <t>18.00</t>
  </si>
  <si>
    <t>1.18.</t>
  </si>
  <si>
    <t>COMPLEMENTO GERAL</t>
  </si>
  <si>
    <t>Arquiteto e Urbanista - CAU RS A12.407-9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</si>
</sst>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"/>
    <numFmt numFmtId="166" formatCode="_-* #,##0.00_-;\-* #,##0.00_-;_-* \-??_-;_-@_-"/>
    <numFmt numFmtId="167" formatCode="_(\ #,##0.00_);_(&quot; (&quot;#,##0.00\);_(&quot; -&quot;??_);_(@_)"/>
    <numFmt numFmtId="168" formatCode="mm/yy"/>
    <numFmt numFmtId="169" formatCode="0\."/>
    <numFmt numFmtId="170" formatCode="_-[$R$-416]\ * #,##0.00_-;\-[$R$-416]\ * #,##0.00_-;_-[$R$-416]\ * &quot;-&quot;??_-;_-@_-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9.5"/>
      <name val="Arial"/>
      <family val="2"/>
    </font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sz val="10"/>
      <color indexed="10"/>
      <name val="Arial"/>
      <family val="2"/>
    </font>
    <font>
      <sz val="10"/>
      <color indexed="44"/>
      <name val="Arial Narrow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indexed="22"/>
      </patternFill>
    </fill>
    <fill>
      <patternFill patternType="solid">
        <fgColor indexed="22"/>
        <bgColor indexed="4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55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55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55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55"/>
      </bottom>
      <diagonal/>
    </border>
    <border>
      <left style="thin">
        <color indexed="64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thin">
        <color indexed="64"/>
      </right>
      <top style="hair">
        <color indexed="55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55"/>
      </bottom>
      <diagonal/>
    </border>
    <border>
      <left style="thin">
        <color indexed="64"/>
      </left>
      <right style="hair">
        <color indexed="8"/>
      </right>
      <top style="hair">
        <color indexed="55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55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55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44" fontId="18" fillId="0" borderId="0" applyFont="0" applyFill="0" applyBorder="0" applyAlignment="0" applyProtection="0"/>
    <xf numFmtId="0" fontId="19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</cellStyleXfs>
  <cellXfs count="307">
    <xf numFmtId="0" fontId="0" fillId="0" borderId="0" xfId="0"/>
    <xf numFmtId="4" fontId="0" fillId="0" borderId="0" xfId="0" applyNumberForma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2" xfId="0" applyBorder="1" applyAlignment="1" applyProtection="1">
      <alignment horizontal="center"/>
      <protection locked="0"/>
    </xf>
    <xf numFmtId="2" fontId="0" fillId="0" borderId="3" xfId="0" applyNumberFormat="1" applyBorder="1" applyAlignment="1">
      <alignment horizontal="center"/>
    </xf>
    <xf numFmtId="4" fontId="0" fillId="0" borderId="3" xfId="0" applyNumberFormat="1" applyBorder="1"/>
    <xf numFmtId="165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2" xfId="0" applyBorder="1"/>
    <xf numFmtId="0" fontId="2" fillId="0" borderId="3" xfId="0" applyFont="1" applyBorder="1" applyAlignment="1"/>
    <xf numFmtId="0" fontId="2" fillId="0" borderId="5" xfId="0" applyFont="1" applyBorder="1" applyAlignment="1">
      <alignment horizontal="right"/>
    </xf>
    <xf numFmtId="4" fontId="2" fillId="0" borderId="5" xfId="0" applyNumberFormat="1" applyFont="1" applyBorder="1"/>
    <xf numFmtId="0" fontId="0" fillId="2" borderId="6" xfId="0" applyFill="1" applyBorder="1"/>
    <xf numFmtId="4" fontId="3" fillId="0" borderId="3" xfId="0" applyNumberFormat="1" applyFont="1" applyBorder="1"/>
    <xf numFmtId="0" fontId="0" fillId="2" borderId="2" xfId="0" applyFill="1" applyBorder="1"/>
    <xf numFmtId="0" fontId="0" fillId="0" borderId="0" xfId="0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Continuous"/>
    </xf>
    <xf numFmtId="4" fontId="2" fillId="0" borderId="0" xfId="0" applyNumberFormat="1" applyFont="1" applyBorder="1" applyAlignment="1">
      <alignment horizontal="centerContinuous"/>
    </xf>
    <xf numFmtId="0" fontId="3" fillId="0" borderId="2" xfId="0" applyFont="1" applyBorder="1" applyAlignment="1"/>
    <xf numFmtId="2" fontId="0" fillId="0" borderId="1" xfId="0" applyNumberForma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4" fontId="0" fillId="0" borderId="0" xfId="0" applyNumberFormat="1"/>
    <xf numFmtId="0" fontId="3" fillId="0" borderId="0" xfId="0" applyFont="1" applyBorder="1" applyAlignment="1"/>
    <xf numFmtId="4" fontId="2" fillId="0" borderId="7" xfId="0" applyNumberFormat="1" applyFont="1" applyBorder="1"/>
    <xf numFmtId="0" fontId="2" fillId="0" borderId="5" xfId="0" applyFont="1" applyBorder="1" applyAlignment="1">
      <alignment horizontal="left"/>
    </xf>
    <xf numFmtId="4" fontId="2" fillId="0" borderId="5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0" xfId="0" applyFont="1" applyAlignment="1"/>
    <xf numFmtId="0" fontId="9" fillId="0" borderId="0" xfId="0" applyFont="1" applyAlignment="1"/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" fontId="2" fillId="0" borderId="0" xfId="0" applyNumberFormat="1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3" xfId="0" applyFont="1" applyBorder="1"/>
    <xf numFmtId="0" fontId="0" fillId="0" borderId="4" xfId="0" applyBorder="1" applyAlignment="1">
      <alignment horizontal="justify"/>
    </xf>
    <xf numFmtId="0" fontId="2" fillId="0" borderId="4" xfId="0" applyFont="1" applyBorder="1" applyAlignment="1">
      <alignment horizontal="justify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left" wrapText="1"/>
    </xf>
    <xf numFmtId="0" fontId="0" fillId="0" borderId="4" xfId="0" applyBorder="1" applyAlignment="1">
      <alignment horizontal="justify" wrapText="1"/>
    </xf>
    <xf numFmtId="2" fontId="5" fillId="0" borderId="0" xfId="3" applyNumberFormat="1" applyFont="1" applyFill="1" applyBorder="1" applyAlignment="1" applyProtection="1">
      <alignment horizontal="left" vertical="center"/>
      <protection locked="0"/>
    </xf>
    <xf numFmtId="2" fontId="5" fillId="4" borderId="11" xfId="3" applyNumberFormat="1" applyFont="1" applyFill="1" applyBorder="1" applyAlignment="1" applyProtection="1">
      <alignment vertical="center"/>
      <protection locked="0"/>
    </xf>
    <xf numFmtId="2" fontId="5" fillId="4" borderId="5" xfId="3" applyNumberFormat="1" applyFont="1" applyFill="1" applyBorder="1" applyAlignment="1" applyProtection="1">
      <alignment vertical="center"/>
      <protection locked="0"/>
    </xf>
    <xf numFmtId="2" fontId="5" fillId="0" borderId="13" xfId="3" applyNumberFormat="1" applyFont="1" applyFill="1" applyBorder="1" applyAlignment="1" applyProtection="1">
      <alignment horizontal="left" vertical="center"/>
      <protection locked="0"/>
    </xf>
    <xf numFmtId="2" fontId="5" fillId="4" borderId="10" xfId="3" applyNumberFormat="1" applyFont="1" applyFill="1" applyBorder="1" applyAlignment="1" applyProtection="1">
      <alignment vertical="center"/>
      <protection locked="0"/>
    </xf>
    <xf numFmtId="2" fontId="13" fillId="0" borderId="21" xfId="3" applyNumberFormat="1" applyFont="1" applyFill="1" applyBorder="1" applyAlignment="1" applyProtection="1">
      <alignment horizontal="center" vertical="center" wrapText="1"/>
      <protection locked="0"/>
    </xf>
    <xf numFmtId="4" fontId="0" fillId="0" borderId="2" xfId="0" applyNumberFormat="1" applyBorder="1"/>
    <xf numFmtId="4" fontId="2" fillId="0" borderId="2" xfId="0" applyNumberFormat="1" applyFont="1" applyBorder="1"/>
    <xf numFmtId="4" fontId="1" fillId="0" borderId="2" xfId="0" applyNumberFormat="1" applyFont="1" applyBorder="1"/>
    <xf numFmtId="4" fontId="2" fillId="0" borderId="3" xfId="0" applyNumberFormat="1" applyFont="1" applyBorder="1"/>
    <xf numFmtId="4" fontId="3" fillId="0" borderId="2" xfId="0" applyNumberFormat="1" applyFont="1" applyBorder="1" applyAlignment="1">
      <alignment horizontal="right"/>
    </xf>
    <xf numFmtId="4" fontId="2" fillId="2" borderId="6" xfId="0" applyNumberFormat="1" applyFont="1" applyFill="1" applyBorder="1"/>
    <xf numFmtId="2" fontId="5" fillId="0" borderId="24" xfId="3" applyNumberFormat="1" applyFont="1" applyFill="1" applyBorder="1" applyAlignment="1" applyProtection="1">
      <alignment vertical="center"/>
      <protection locked="0"/>
    </xf>
    <xf numFmtId="2" fontId="5" fillId="0" borderId="8" xfId="3" applyNumberFormat="1" applyFont="1" applyFill="1" applyBorder="1" applyAlignment="1" applyProtection="1">
      <alignment vertical="center"/>
      <protection locked="0"/>
    </xf>
    <xf numFmtId="0" fontId="0" fillId="0" borderId="8" xfId="0" applyFill="1" applyBorder="1"/>
    <xf numFmtId="2" fontId="5" fillId="0" borderId="25" xfId="3" applyNumberFormat="1" applyFont="1" applyFill="1" applyBorder="1" applyAlignment="1" applyProtection="1">
      <alignment vertical="center"/>
      <protection locked="0"/>
    </xf>
    <xf numFmtId="2" fontId="5" fillId="0" borderId="12" xfId="3" applyNumberFormat="1" applyFont="1" applyFill="1" applyBorder="1" applyAlignment="1" applyProtection="1">
      <alignment horizontal="left" vertical="center"/>
      <protection locked="0"/>
    </xf>
    <xf numFmtId="2" fontId="5" fillId="4" borderId="6" xfId="3" applyNumberFormat="1" applyFont="1" applyFill="1" applyBorder="1" applyAlignment="1" applyProtection="1">
      <alignment vertical="center"/>
      <protection locked="0"/>
    </xf>
    <xf numFmtId="2" fontId="4" fillId="4" borderId="5" xfId="3" applyNumberFormat="1" applyFont="1" applyFill="1" applyBorder="1" applyAlignment="1" applyProtection="1">
      <alignment vertical="center"/>
      <protection locked="0"/>
    </xf>
    <xf numFmtId="9" fontId="4" fillId="0" borderId="12" xfId="2" applyFont="1" applyFill="1" applyBorder="1" applyAlignment="1" applyProtection="1">
      <alignment horizontal="left" vertical="center"/>
      <protection locked="0"/>
    </xf>
    <xf numFmtId="2" fontId="5" fillId="0" borderId="24" xfId="3" applyNumberFormat="1" applyFont="1" applyFill="1" applyBorder="1" applyAlignment="1" applyProtection="1">
      <alignment horizontal="left" vertical="center"/>
      <protection locked="0"/>
    </xf>
    <xf numFmtId="2" fontId="5" fillId="0" borderId="8" xfId="3" applyNumberFormat="1" applyFont="1" applyFill="1" applyBorder="1" applyAlignment="1" applyProtection="1">
      <alignment horizontal="left" vertical="center"/>
      <protection locked="0"/>
    </xf>
    <xf numFmtId="2" fontId="5" fillId="0" borderId="26" xfId="3" applyNumberFormat="1" applyFont="1" applyFill="1" applyBorder="1" applyAlignment="1" applyProtection="1">
      <alignment horizontal="left" vertical="center"/>
      <protection locked="0"/>
    </xf>
    <xf numFmtId="2" fontId="5" fillId="0" borderId="25" xfId="3" applyNumberFormat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justify"/>
    </xf>
    <xf numFmtId="0" fontId="7" fillId="0" borderId="4" xfId="0" applyFont="1" applyBorder="1" applyAlignment="1">
      <alignment wrapText="1"/>
    </xf>
    <xf numFmtId="9" fontId="0" fillId="0" borderId="1" xfId="2" applyFont="1" applyBorder="1"/>
    <xf numFmtId="10" fontId="2" fillId="2" borderId="6" xfId="2" applyNumberFormat="1" applyFont="1" applyFill="1" applyBorder="1"/>
    <xf numFmtId="0" fontId="0" fillId="0" borderId="34" xfId="0" applyBorder="1"/>
    <xf numFmtId="0" fontId="0" fillId="0" borderId="9" xfId="0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1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wrapText="1"/>
    </xf>
    <xf numFmtId="10" fontId="6" fillId="0" borderId="43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10" fontId="2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50" xfId="0" applyBorder="1" applyAlignment="1">
      <alignment vertical="center"/>
    </xf>
    <xf numFmtId="2" fontId="13" fillId="0" borderId="22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3" fillId="0" borderId="2" xfId="0" applyFont="1" applyBorder="1" applyAlignment="1" applyProtection="1">
      <alignment horizontal="left"/>
      <protection locked="0"/>
    </xf>
    <xf numFmtId="4" fontId="0" fillId="0" borderId="54" xfId="0" applyNumberFormat="1" applyBorder="1"/>
    <xf numFmtId="2" fontId="13" fillId="5" borderId="55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54" xfId="0" applyBorder="1"/>
    <xf numFmtId="4" fontId="4" fillId="0" borderId="12" xfId="3" applyNumberFormat="1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justify"/>
    </xf>
    <xf numFmtId="0" fontId="2" fillId="0" borderId="57" xfId="0" applyFont="1" applyBorder="1" applyAlignment="1" applyProtection="1">
      <alignment horizontal="center"/>
      <protection locked="0"/>
    </xf>
    <xf numFmtId="0" fontId="2" fillId="0" borderId="24" xfId="0" applyFont="1" applyBorder="1"/>
    <xf numFmtId="0" fontId="1" fillId="0" borderId="4" xfId="0" applyFont="1" applyBorder="1" applyAlignment="1">
      <alignment horizontal="justify" wrapText="1"/>
    </xf>
    <xf numFmtId="0" fontId="1" fillId="0" borderId="3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/>
    </xf>
    <xf numFmtId="10" fontId="4" fillId="0" borderId="0" xfId="2" applyNumberFormat="1" applyFont="1" applyFill="1" applyBorder="1" applyAlignment="1" applyProtection="1">
      <alignment horizontal="left" vertical="center"/>
      <protection locked="0"/>
    </xf>
    <xf numFmtId="164" fontId="1" fillId="6" borderId="1" xfId="1" applyFont="1" applyFill="1" applyBorder="1" applyAlignment="1">
      <alignment horizontal="right"/>
    </xf>
    <xf numFmtId="164" fontId="0" fillId="6" borderId="1" xfId="1" applyFont="1" applyFill="1" applyBorder="1" applyAlignment="1">
      <alignment horizontal="right"/>
    </xf>
    <xf numFmtId="164" fontId="0" fillId="6" borderId="3" xfId="1" applyFont="1" applyFill="1" applyBorder="1" applyAlignment="1">
      <alignment horizontal="right"/>
    </xf>
    <xf numFmtId="164" fontId="3" fillId="6" borderId="1" xfId="1" applyFont="1" applyFill="1" applyBorder="1" applyAlignment="1">
      <alignment horizontal="right"/>
    </xf>
    <xf numFmtId="164" fontId="1" fillId="6" borderId="4" xfId="1" applyFont="1" applyFill="1" applyBorder="1" applyAlignment="1">
      <alignment horizontal="right"/>
    </xf>
    <xf numFmtId="164" fontId="0" fillId="6" borderId="1" xfId="1" applyFont="1" applyFill="1" applyBorder="1" applyAlignment="1">
      <alignment horizontal="right" wrapText="1"/>
    </xf>
    <xf numFmtId="2" fontId="0" fillId="6" borderId="1" xfId="0" applyNumberFormat="1" applyFill="1" applyBorder="1" applyAlignment="1">
      <alignment horizontal="center"/>
    </xf>
    <xf numFmtId="164" fontId="3" fillId="6" borderId="1" xfId="1" applyFont="1" applyFill="1" applyBorder="1" applyAlignment="1">
      <alignment horizontal="right" wrapText="1"/>
    </xf>
    <xf numFmtId="164" fontId="3" fillId="6" borderId="4" xfId="1" applyFont="1" applyFill="1" applyBorder="1" applyAlignment="1">
      <alignment horizontal="right"/>
    </xf>
    <xf numFmtId="164" fontId="1" fillId="6" borderId="4" xfId="1" applyFont="1" applyFill="1" applyBorder="1" applyAlignment="1">
      <alignment horizontal="center"/>
    </xf>
    <xf numFmtId="164" fontId="3" fillId="6" borderId="4" xfId="1" applyFont="1" applyFill="1" applyBorder="1" applyAlignment="1">
      <alignment horizontal="center"/>
    </xf>
    <xf numFmtId="164" fontId="0" fillId="6" borderId="1" xfId="1" applyFont="1" applyFill="1" applyBorder="1" applyAlignment="1">
      <alignment horizontal="center"/>
    </xf>
    <xf numFmtId="164" fontId="1" fillId="6" borderId="1" xfId="1" applyFont="1" applyFill="1" applyBorder="1" applyAlignment="1">
      <alignment horizontal="center"/>
    </xf>
    <xf numFmtId="164" fontId="0" fillId="6" borderId="1" xfId="1" applyFont="1" applyFill="1" applyBorder="1"/>
    <xf numFmtId="4" fontId="1" fillId="0" borderId="6" xfId="0" applyNumberFormat="1" applyFont="1" applyFill="1" applyBorder="1"/>
    <xf numFmtId="4" fontId="2" fillId="7" borderId="1" xfId="0" applyNumberFormat="1" applyFont="1" applyFill="1" applyBorder="1"/>
    <xf numFmtId="4" fontId="1" fillId="0" borderId="3" xfId="0" applyNumberFormat="1" applyFont="1" applyBorder="1"/>
    <xf numFmtId="0" fontId="15" fillId="0" borderId="0" xfId="0" applyFont="1" applyFill="1" applyBorder="1" applyAlignment="1" applyProtection="1">
      <alignment vertical="center"/>
      <protection locked="0"/>
    </xf>
    <xf numFmtId="0" fontId="20" fillId="0" borderId="59" xfId="5" applyFont="1" applyBorder="1" applyAlignment="1">
      <alignment horizontal="left" vertical="center" wrapText="1"/>
    </xf>
    <xf numFmtId="0" fontId="21" fillId="0" borderId="0" xfId="5" applyFont="1"/>
    <xf numFmtId="0" fontId="20" fillId="0" borderId="0" xfId="5" applyFont="1" applyBorder="1" applyAlignment="1">
      <alignment horizontal="left" vertical="center" wrapText="1"/>
    </xf>
    <xf numFmtId="168" fontId="20" fillId="0" borderId="66" xfId="5" applyNumberFormat="1" applyFont="1" applyBorder="1" applyAlignment="1">
      <alignment horizontal="center"/>
    </xf>
    <xf numFmtId="168" fontId="20" fillId="0" borderId="67" xfId="5" applyNumberFormat="1" applyFont="1" applyBorder="1" applyAlignment="1">
      <alignment horizontal="center"/>
    </xf>
    <xf numFmtId="168" fontId="20" fillId="0" borderId="68" xfId="5" applyNumberFormat="1" applyFont="1" applyBorder="1" applyAlignment="1">
      <alignment horizontal="center"/>
    </xf>
    <xf numFmtId="168" fontId="20" fillId="0" borderId="69" xfId="5" applyNumberFormat="1" applyFont="1" applyBorder="1" applyAlignment="1">
      <alignment horizontal="center"/>
    </xf>
    <xf numFmtId="169" fontId="21" fillId="0" borderId="24" xfId="5" applyNumberFormat="1" applyFont="1" applyBorder="1" applyAlignment="1">
      <alignment horizontal="left"/>
    </xf>
    <xf numFmtId="10" fontId="22" fillId="0" borderId="8" xfId="5" applyNumberFormat="1" applyFont="1" applyBorder="1" applyAlignment="1">
      <alignment horizontal="left"/>
    </xf>
    <xf numFmtId="10" fontId="21" fillId="0" borderId="8" xfId="5" applyNumberFormat="1" applyFont="1" applyBorder="1" applyAlignment="1">
      <alignment horizontal="left"/>
    </xf>
    <xf numFmtId="167" fontId="1" fillId="0" borderId="25" xfId="1" applyNumberFormat="1" applyFill="1" applyBorder="1" applyAlignment="1" applyProtection="1">
      <alignment horizontal="right" shrinkToFit="1"/>
    </xf>
    <xf numFmtId="167" fontId="0" fillId="0" borderId="59" xfId="1" applyNumberFormat="1" applyFont="1" applyFill="1" applyBorder="1" applyAlignment="1" applyProtection="1">
      <alignment horizontal="center" vertical="center"/>
    </xf>
    <xf numFmtId="10" fontId="23" fillId="0" borderId="70" xfId="7" applyNumberFormat="1" applyFont="1" applyFill="1" applyBorder="1" applyAlignment="1" applyProtection="1">
      <alignment horizontal="center"/>
    </xf>
    <xf numFmtId="10" fontId="23" fillId="0" borderId="71" xfId="7" applyNumberFormat="1" applyFont="1" applyFill="1" applyBorder="1" applyAlignment="1" applyProtection="1">
      <alignment horizontal="center"/>
    </xf>
    <xf numFmtId="10" fontId="23" fillId="0" borderId="72" xfId="7" applyNumberFormat="1" applyFont="1" applyFill="1" applyBorder="1" applyAlignment="1" applyProtection="1">
      <alignment horizontal="center"/>
    </xf>
    <xf numFmtId="10" fontId="23" fillId="0" borderId="73" xfId="7" applyNumberFormat="1" applyFont="1" applyFill="1" applyBorder="1" applyAlignment="1" applyProtection="1">
      <alignment horizontal="center"/>
    </xf>
    <xf numFmtId="167" fontId="1" fillId="0" borderId="0" xfId="1" applyNumberFormat="1" applyFont="1" applyFill="1" applyBorder="1" applyAlignment="1" applyProtection="1">
      <alignment horizontal="center" vertical="center"/>
    </xf>
    <xf numFmtId="170" fontId="26" fillId="0" borderId="74" xfId="4" applyNumberFormat="1" applyFont="1" applyFill="1" applyBorder="1" applyAlignment="1" applyProtection="1">
      <alignment horizontal="center"/>
      <protection locked="0"/>
    </xf>
    <xf numFmtId="170" fontId="26" fillId="0" borderId="75" xfId="4" applyNumberFormat="1" applyFont="1" applyFill="1" applyBorder="1" applyAlignment="1" applyProtection="1">
      <alignment horizontal="center"/>
      <protection locked="0"/>
    </xf>
    <xf numFmtId="170" fontId="26" fillId="0" borderId="76" xfId="4" applyNumberFormat="1" applyFont="1" applyFill="1" applyBorder="1" applyAlignment="1" applyProtection="1">
      <alignment horizontal="center"/>
      <protection locked="0"/>
    </xf>
    <xf numFmtId="10" fontId="23" fillId="0" borderId="78" xfId="7" applyNumberFormat="1" applyFont="1" applyFill="1" applyBorder="1" applyAlignment="1" applyProtection="1">
      <alignment horizontal="center"/>
    </xf>
    <xf numFmtId="10" fontId="23" fillId="0" borderId="79" xfId="7" applyNumberFormat="1" applyFont="1" applyFill="1" applyBorder="1" applyAlignment="1" applyProtection="1">
      <alignment horizontal="center"/>
    </xf>
    <xf numFmtId="10" fontId="23" fillId="0" borderId="80" xfId="7" applyNumberFormat="1" applyFont="1" applyFill="1" applyBorder="1" applyAlignment="1" applyProtection="1">
      <alignment horizontal="center"/>
    </xf>
    <xf numFmtId="10" fontId="23" fillId="0" borderId="81" xfId="7" applyNumberFormat="1" applyFont="1" applyFill="1" applyBorder="1" applyAlignment="1" applyProtection="1">
      <alignment horizontal="center"/>
    </xf>
    <xf numFmtId="0" fontId="21" fillId="0" borderId="6" xfId="5" applyFont="1" applyBorder="1"/>
    <xf numFmtId="0" fontId="25" fillId="0" borderId="5" xfId="5" applyFont="1" applyBorder="1" applyAlignment="1"/>
    <xf numFmtId="166" fontId="0" fillId="0" borderId="10" xfId="6" applyFont="1" applyFill="1" applyBorder="1" applyAlignment="1" applyProtection="1">
      <alignment horizontal="right" shrinkToFit="1"/>
    </xf>
    <xf numFmtId="170" fontId="26" fillId="0" borderId="82" xfId="4" applyNumberFormat="1" applyFont="1" applyFill="1" applyBorder="1" applyAlignment="1" applyProtection="1">
      <alignment horizontal="center"/>
      <protection locked="0"/>
    </xf>
    <xf numFmtId="170" fontId="26" fillId="0" borderId="83" xfId="4" applyNumberFormat="1" applyFont="1" applyFill="1" applyBorder="1" applyAlignment="1" applyProtection="1">
      <alignment horizontal="center"/>
      <protection locked="0"/>
    </xf>
    <xf numFmtId="170" fontId="26" fillId="0" borderId="84" xfId="4" applyNumberFormat="1" applyFont="1" applyFill="1" applyBorder="1" applyAlignment="1" applyProtection="1">
      <alignment horizontal="center"/>
      <protection locked="0"/>
    </xf>
    <xf numFmtId="0" fontId="21" fillId="8" borderId="85" xfId="5" applyFont="1" applyFill="1" applyBorder="1"/>
    <xf numFmtId="0" fontId="21" fillId="8" borderId="86" xfId="5" applyFont="1" applyFill="1" applyBorder="1"/>
    <xf numFmtId="166" fontId="0" fillId="8" borderId="86" xfId="6" applyFont="1" applyFill="1" applyBorder="1" applyAlignment="1" applyProtection="1">
      <alignment horizontal="center"/>
    </xf>
    <xf numFmtId="166" fontId="0" fillId="8" borderId="87" xfId="6" applyFont="1" applyFill="1" applyBorder="1" applyAlignment="1" applyProtection="1">
      <alignment horizontal="center"/>
    </xf>
    <xf numFmtId="0" fontId="22" fillId="8" borderId="0" xfId="5" applyFont="1" applyFill="1" applyBorder="1"/>
    <xf numFmtId="0" fontId="22" fillId="8" borderId="88" xfId="5" applyFont="1" applyFill="1" applyBorder="1"/>
    <xf numFmtId="166" fontId="0" fillId="9" borderId="90" xfId="6" applyFont="1" applyFill="1" applyBorder="1" applyAlignment="1" applyProtection="1">
      <alignment horizontal="center"/>
    </xf>
    <xf numFmtId="166" fontId="0" fillId="9" borderId="91" xfId="6" applyFont="1" applyFill="1" applyBorder="1" applyAlignment="1" applyProtection="1">
      <alignment horizontal="right"/>
    </xf>
    <xf numFmtId="10" fontId="28" fillId="9" borderId="92" xfId="7" applyNumberFormat="1" applyFont="1" applyFill="1" applyBorder="1" applyAlignment="1" applyProtection="1"/>
    <xf numFmtId="10" fontId="28" fillId="9" borderId="93" xfId="7" applyNumberFormat="1" applyFont="1" applyFill="1" applyBorder="1" applyAlignment="1" applyProtection="1"/>
    <xf numFmtId="10" fontId="28" fillId="9" borderId="94" xfId="7" applyNumberFormat="1" applyFont="1" applyFill="1" applyBorder="1" applyAlignment="1" applyProtection="1"/>
    <xf numFmtId="166" fontId="0" fillId="0" borderId="96" xfId="6" applyFont="1" applyFill="1" applyBorder="1" applyAlignment="1" applyProtection="1">
      <alignment horizontal="center"/>
    </xf>
    <xf numFmtId="166" fontId="1" fillId="0" borderId="77" xfId="6" applyFont="1" applyFill="1" applyBorder="1" applyAlignment="1" applyProtection="1">
      <alignment horizontal="right"/>
    </xf>
    <xf numFmtId="170" fontId="28" fillId="0" borderId="74" xfId="4" applyNumberFormat="1" applyFont="1" applyFill="1" applyBorder="1" applyAlignment="1" applyProtection="1">
      <alignment horizontal="center"/>
      <protection locked="0"/>
    </xf>
    <xf numFmtId="166" fontId="0" fillId="9" borderId="97" xfId="6" applyFont="1" applyFill="1" applyBorder="1" applyAlignment="1" applyProtection="1">
      <alignment horizontal="center"/>
    </xf>
    <xf numFmtId="166" fontId="0" fillId="9" borderId="98" xfId="6" applyFont="1" applyFill="1" applyBorder="1" applyAlignment="1" applyProtection="1">
      <alignment horizontal="right"/>
    </xf>
    <xf numFmtId="166" fontId="0" fillId="0" borderId="99" xfId="6" applyFont="1" applyFill="1" applyBorder="1" applyAlignment="1" applyProtection="1">
      <alignment horizontal="center"/>
    </xf>
    <xf numFmtId="166" fontId="1" fillId="0" borderId="100" xfId="6" applyFont="1" applyFill="1" applyBorder="1" applyAlignment="1" applyProtection="1">
      <alignment horizontal="right"/>
    </xf>
    <xf numFmtId="170" fontId="28" fillId="0" borderId="101" xfId="1" applyNumberFormat="1" applyFont="1" applyFill="1" applyBorder="1" applyAlignment="1" applyProtection="1">
      <alignment shrinkToFit="1"/>
    </xf>
    <xf numFmtId="170" fontId="28" fillId="0" borderId="102" xfId="1" applyNumberFormat="1" applyFont="1" applyFill="1" applyBorder="1" applyAlignment="1" applyProtection="1">
      <alignment shrinkToFit="1"/>
    </xf>
    <xf numFmtId="0" fontId="28" fillId="0" borderId="0" xfId="0" applyFont="1"/>
    <xf numFmtId="0" fontId="24" fillId="0" borderId="5" xfId="5" applyFont="1" applyBorder="1" applyAlignment="1"/>
    <xf numFmtId="0" fontId="21" fillId="0" borderId="13" xfId="5" applyFont="1" applyBorder="1"/>
    <xf numFmtId="0" fontId="24" fillId="0" borderId="0" xfId="5" applyFont="1" applyBorder="1" applyAlignment="1"/>
    <xf numFmtId="0" fontId="25" fillId="0" borderId="0" xfId="5" applyFont="1" applyBorder="1" applyAlignment="1"/>
    <xf numFmtId="166" fontId="0" fillId="0" borderId="12" xfId="6" applyFont="1" applyFill="1" applyBorder="1" applyAlignment="1" applyProtection="1">
      <alignment horizontal="right" shrinkToFi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justify" vertical="center" wrapText="1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2" fontId="13" fillId="0" borderId="20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45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2" fontId="13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22" xfId="3" applyNumberFormat="1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2" fontId="13" fillId="0" borderId="14" xfId="3" applyNumberFormat="1" applyFont="1" applyFill="1" applyBorder="1" applyAlignment="1" applyProtection="1">
      <alignment horizontal="center" vertical="center"/>
      <protection locked="0"/>
    </xf>
    <xf numFmtId="2" fontId="13" fillId="0" borderId="21" xfId="3" applyNumberFormat="1" applyFont="1" applyFill="1" applyBorder="1" applyAlignment="1" applyProtection="1">
      <alignment horizontal="center" vertical="center"/>
      <protection locked="0"/>
    </xf>
    <xf numFmtId="2" fontId="13" fillId="0" borderId="15" xfId="3" applyNumberFormat="1" applyFont="1" applyFill="1" applyBorder="1" applyAlignment="1" applyProtection="1">
      <alignment horizontal="center" vertical="center"/>
      <protection locked="0"/>
    </xf>
    <xf numFmtId="2" fontId="13" fillId="0" borderId="22" xfId="3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2" fontId="13" fillId="0" borderId="16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23" xfId="3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52" xfId="0" applyFont="1" applyBorder="1" applyAlignment="1">
      <alignment horizontal="left" vertical="center" wrapText="1"/>
    </xf>
    <xf numFmtId="0" fontId="17" fillId="0" borderId="5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8" xfId="0" applyBorder="1"/>
    <xf numFmtId="0" fontId="0" fillId="0" borderId="35" xfId="0" applyBorder="1"/>
    <xf numFmtId="0" fontId="0" fillId="0" borderId="46" xfId="0" applyBorder="1"/>
    <xf numFmtId="0" fontId="0" fillId="0" borderId="5" xfId="0" applyBorder="1"/>
    <xf numFmtId="0" fontId="0" fillId="0" borderId="47" xfId="0" applyBorder="1"/>
    <xf numFmtId="0" fontId="17" fillId="0" borderId="39" xfId="0" applyFont="1" applyBorder="1" applyAlignment="1">
      <alignment horizontal="left" vertical="center" wrapText="1"/>
    </xf>
    <xf numFmtId="0" fontId="17" fillId="0" borderId="51" xfId="0" applyFont="1" applyBorder="1" applyAlignment="1">
      <alignment horizontal="left" vertical="center" wrapText="1"/>
    </xf>
    <xf numFmtId="4" fontId="4" fillId="0" borderId="12" xfId="3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2" fontId="5" fillId="0" borderId="8" xfId="3" applyNumberFormat="1" applyFont="1" applyFill="1" applyBorder="1" applyAlignment="1" applyProtection="1">
      <alignment horizontal="center" vertical="center"/>
      <protection locked="0"/>
    </xf>
    <xf numFmtId="2" fontId="5" fillId="0" borderId="25" xfId="3" applyNumberFormat="1" applyFont="1" applyFill="1" applyBorder="1" applyAlignment="1" applyProtection="1">
      <alignment horizontal="center" vertical="center"/>
      <protection locked="0"/>
    </xf>
    <xf numFmtId="2" fontId="5" fillId="4" borderId="5" xfId="3" applyNumberFormat="1" applyFont="1" applyFill="1" applyBorder="1" applyAlignment="1" applyProtection="1">
      <alignment horizontal="center" vertical="center"/>
      <protection locked="0"/>
    </xf>
    <xf numFmtId="2" fontId="5" fillId="4" borderId="10" xfId="3" applyNumberFormat="1" applyFont="1" applyFill="1" applyBorder="1" applyAlignment="1" applyProtection="1">
      <alignment horizontal="center" vertical="center"/>
      <protection locked="0"/>
    </xf>
    <xf numFmtId="2" fontId="4" fillId="4" borderId="6" xfId="3" applyNumberFormat="1" applyFont="1" applyFill="1" applyBorder="1" applyAlignment="1" applyProtection="1">
      <alignment horizontal="center" vertical="center"/>
      <protection locked="0"/>
    </xf>
    <xf numFmtId="2" fontId="4" fillId="4" borderId="5" xfId="3" applyNumberFormat="1" applyFont="1" applyFill="1" applyBorder="1" applyAlignment="1" applyProtection="1">
      <alignment horizontal="center" vertical="center"/>
      <protection locked="0"/>
    </xf>
    <xf numFmtId="0" fontId="20" fillId="0" borderId="58" xfId="5" applyFont="1" applyBorder="1" applyAlignment="1">
      <alignment horizontal="center" vertical="center" wrapText="1"/>
    </xf>
    <xf numFmtId="0" fontId="20" fillId="0" borderId="64" xfId="5" applyFont="1" applyBorder="1" applyAlignment="1">
      <alignment horizontal="center" vertical="center" wrapText="1"/>
    </xf>
    <xf numFmtId="0" fontId="20" fillId="0" borderId="59" xfId="5" applyFont="1" applyBorder="1" applyAlignment="1">
      <alignment horizontal="center" vertical="center" wrapText="1"/>
    </xf>
    <xf numFmtId="0" fontId="20" fillId="0" borderId="0" xfId="5" applyFont="1" applyBorder="1" applyAlignment="1">
      <alignment horizontal="center" vertical="center" wrapText="1"/>
    </xf>
    <xf numFmtId="166" fontId="2" fillId="0" borderId="60" xfId="6" applyFont="1" applyFill="1" applyBorder="1" applyAlignment="1" applyProtection="1">
      <alignment horizontal="center" vertical="center" wrapText="1"/>
    </xf>
    <xf numFmtId="166" fontId="2" fillId="0" borderId="65" xfId="6" applyFont="1" applyFill="1" applyBorder="1" applyAlignment="1" applyProtection="1">
      <alignment horizontal="center" vertical="center" wrapText="1"/>
    </xf>
    <xf numFmtId="167" fontId="2" fillId="0" borderId="58" xfId="1" applyNumberFormat="1" applyFont="1" applyFill="1" applyBorder="1" applyAlignment="1" applyProtection="1">
      <alignment horizontal="center" vertical="center"/>
    </xf>
    <xf numFmtId="0" fontId="27" fillId="0" borderId="65" xfId="5" applyFont="1" applyBorder="1" applyAlignment="1">
      <alignment horizontal="left" vertical="top"/>
    </xf>
    <xf numFmtId="0" fontId="21" fillId="9" borderId="89" xfId="5" applyFont="1" applyFill="1" applyBorder="1" applyAlignment="1">
      <alignment horizontal="center" vertical="center"/>
    </xf>
    <xf numFmtId="0" fontId="21" fillId="9" borderId="95" xfId="5" applyFont="1" applyFill="1" applyBorder="1" applyAlignment="1">
      <alignment horizontal="center" vertical="center"/>
    </xf>
    <xf numFmtId="0" fontId="21" fillId="9" borderId="57" xfId="5" applyFont="1" applyFill="1" applyBorder="1" applyAlignment="1">
      <alignment horizontal="center" vertical="center"/>
    </xf>
    <xf numFmtId="0" fontId="21" fillId="9" borderId="54" xfId="5" applyFont="1" applyFill="1" applyBorder="1" applyAlignment="1">
      <alignment horizontal="center" vertical="center"/>
    </xf>
    <xf numFmtId="4" fontId="0" fillId="0" borderId="4" xfId="0" applyNumberFormat="1" applyBorder="1"/>
    <xf numFmtId="4" fontId="0" fillId="0" borderId="57" xfId="0" applyNumberFormat="1" applyBorder="1"/>
    <xf numFmtId="0" fontId="20" fillId="10" borderId="61" xfId="5" applyFont="1" applyFill="1" applyBorder="1" applyAlignment="1" applyProtection="1">
      <alignment horizontal="center"/>
      <protection locked="0"/>
    </xf>
    <xf numFmtId="0" fontId="20" fillId="10" borderId="62" xfId="5" applyFont="1" applyFill="1" applyBorder="1" applyAlignment="1">
      <alignment horizontal="center"/>
    </xf>
    <xf numFmtId="0" fontId="20" fillId="10" borderId="63" xfId="5" applyFont="1" applyFill="1" applyBorder="1" applyAlignment="1">
      <alignment horizontal="center"/>
    </xf>
    <xf numFmtId="4" fontId="0" fillId="0" borderId="24" xfId="0" applyNumberFormat="1" applyBorder="1"/>
    <xf numFmtId="4" fontId="28" fillId="0" borderId="0" xfId="0" applyNumberFormat="1" applyFont="1"/>
    <xf numFmtId="0" fontId="2" fillId="0" borderId="0" xfId="0" applyFont="1"/>
    <xf numFmtId="0" fontId="28" fillId="0" borderId="5" xfId="0" applyFont="1" applyBorder="1"/>
    <xf numFmtId="170" fontId="28" fillId="0" borderId="103" xfId="1" applyNumberFormat="1" applyFont="1" applyFill="1" applyBorder="1" applyAlignment="1" applyProtection="1">
      <alignment shrinkToFit="1"/>
    </xf>
    <xf numFmtId="10" fontId="28" fillId="9" borderId="104" xfId="7" applyNumberFormat="1" applyFont="1" applyFill="1" applyBorder="1" applyAlignment="1" applyProtection="1"/>
    <xf numFmtId="170" fontId="29" fillId="0" borderId="7" xfId="1" applyNumberFormat="1" applyFont="1" applyFill="1" applyBorder="1" applyAlignment="1" applyProtection="1">
      <alignment shrinkToFit="1"/>
    </xf>
    <xf numFmtId="0" fontId="20" fillId="0" borderId="0" xfId="5" applyFont="1"/>
    <xf numFmtId="167" fontId="20" fillId="0" borderId="0" xfId="5" applyNumberFormat="1" applyFont="1" applyAlignment="1">
      <alignment horizontal="left"/>
    </xf>
    <xf numFmtId="0" fontId="20" fillId="0" borderId="12" xfId="5" applyFont="1" applyBorder="1" applyAlignment="1">
      <alignment horizontal="left"/>
    </xf>
  </cellXfs>
  <cellStyles count="8">
    <cellStyle name="Moeda" xfId="4" builtinId="4"/>
    <cellStyle name="Normal" xfId="0" builtinId="0"/>
    <cellStyle name="Normal 3" xfId="5"/>
    <cellStyle name="Normal_Plan1" xfId="3"/>
    <cellStyle name="Porcentagem" xfId="2" builtinId="5"/>
    <cellStyle name="Porcentagem 2" xfId="7"/>
    <cellStyle name="Vírgula" xfId="1" builtinId="3"/>
    <cellStyle name="Vírgula 2" xfId="6"/>
  </cellStyles>
  <dxfs count="182"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ill>
        <patternFill>
          <bgColor indexed="4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66675</xdr:rowOff>
    </xdr:from>
    <xdr:to>
      <xdr:col>1</xdr:col>
      <xdr:colOff>1914525</xdr:colOff>
      <xdr:row>0</xdr:row>
      <xdr:rowOff>933657</xdr:rowOff>
    </xdr:to>
    <xdr:pic>
      <xdr:nvPicPr>
        <xdr:cNvPr id="5" name="Picture 5" descr="logo_vertic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4" y="66675"/>
          <a:ext cx="1866901" cy="86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19051</xdr:rowOff>
    </xdr:from>
    <xdr:to>
      <xdr:col>9</xdr:col>
      <xdr:colOff>600075</xdr:colOff>
      <xdr:row>7</xdr:row>
      <xdr:rowOff>142876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038475" y="352426"/>
          <a:ext cx="3648075" cy="933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142875</xdr:colOff>
      <xdr:row>4</xdr:row>
      <xdr:rowOff>0</xdr:rowOff>
    </xdr:from>
    <xdr:to>
      <xdr:col>9</xdr:col>
      <xdr:colOff>276225</xdr:colOff>
      <xdr:row>6</xdr:row>
      <xdr:rowOff>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828675"/>
          <a:ext cx="3181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8</xdr:row>
      <xdr:rowOff>66675</xdr:rowOff>
    </xdr:from>
    <xdr:to>
      <xdr:col>9</xdr:col>
      <xdr:colOff>314325</xdr:colOff>
      <xdr:row>15</xdr:row>
      <xdr:rowOff>104774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371600"/>
          <a:ext cx="3257550" cy="1171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8</xdr:row>
      <xdr:rowOff>0</xdr:rowOff>
    </xdr:from>
    <xdr:to>
      <xdr:col>3</xdr:col>
      <xdr:colOff>1133475</xdr:colOff>
      <xdr:row>17</xdr:row>
      <xdr:rowOff>57150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04925"/>
          <a:ext cx="29908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66674</xdr:colOff>
      <xdr:row>2</xdr:row>
      <xdr:rowOff>38100</xdr:rowOff>
    </xdr:from>
    <xdr:to>
      <xdr:col>3</xdr:col>
      <xdr:colOff>1095374</xdr:colOff>
      <xdr:row>8</xdr:row>
      <xdr:rowOff>0</xdr:rowOff>
    </xdr:to>
    <xdr:pic>
      <xdr:nvPicPr>
        <xdr:cNvPr id="1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71475"/>
          <a:ext cx="2924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19051</xdr:rowOff>
    </xdr:from>
    <xdr:to>
      <xdr:col>9</xdr:col>
      <xdr:colOff>600075</xdr:colOff>
      <xdr:row>7</xdr:row>
      <xdr:rowOff>142876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38475" y="352426"/>
          <a:ext cx="3400425" cy="933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142875</xdr:colOff>
      <xdr:row>4</xdr:row>
      <xdr:rowOff>0</xdr:rowOff>
    </xdr:from>
    <xdr:to>
      <xdr:col>9</xdr:col>
      <xdr:colOff>276225</xdr:colOff>
      <xdr:row>6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57225"/>
          <a:ext cx="3181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8</xdr:row>
      <xdr:rowOff>66675</xdr:rowOff>
    </xdr:from>
    <xdr:to>
      <xdr:col>9</xdr:col>
      <xdr:colOff>314325</xdr:colOff>
      <xdr:row>15</xdr:row>
      <xdr:rowOff>104774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371600"/>
          <a:ext cx="3257550" cy="1171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8</xdr:row>
      <xdr:rowOff>0</xdr:rowOff>
    </xdr:from>
    <xdr:to>
      <xdr:col>3</xdr:col>
      <xdr:colOff>1133475</xdr:colOff>
      <xdr:row>17</xdr:row>
      <xdr:rowOff>76200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04925"/>
          <a:ext cx="29908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66674</xdr:colOff>
      <xdr:row>2</xdr:row>
      <xdr:rowOff>38100</xdr:rowOff>
    </xdr:from>
    <xdr:to>
      <xdr:col>3</xdr:col>
      <xdr:colOff>1095374</xdr:colOff>
      <xdr:row>8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71475"/>
          <a:ext cx="2924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/Desktop/CRAS/PLANILHA%20M&#218;LTIPLA%20V3.0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R&#199;AMENTO%20MOD.%20SANITARIOS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ap junho 2017"/>
      <sheetName val="BDI COMPOSIÇÃO SD "/>
      <sheetName val="BDI COMPOSIÇÃO CD"/>
      <sheetName val="Cronograma"/>
    </sheetNames>
    <sheetDataSet>
      <sheetData sheetId="0">
        <row r="11">
          <cell r="B11" t="str">
            <v>SERVIÇOS PRELIMINARES</v>
          </cell>
        </row>
        <row r="132">
          <cell r="A132" t="str">
            <v>Caçapava do Sul - RS, 25 de julho de 2017.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0"/>
  <sheetViews>
    <sheetView topLeftCell="A118" workbookViewId="0">
      <selection activeCell="K147" sqref="K147"/>
    </sheetView>
  </sheetViews>
  <sheetFormatPr defaultRowHeight="12.75" x14ac:dyDescent="0.2"/>
  <cols>
    <col min="1" max="1" width="8.85546875" customWidth="1"/>
    <col min="2" max="2" width="39.140625" customWidth="1"/>
    <col min="3" max="3" width="12.7109375" customWidth="1"/>
    <col min="4" max="6" width="8.28515625" customWidth="1"/>
    <col min="7" max="8" width="10.28515625" customWidth="1"/>
    <col min="9" max="9" width="8.28515625" customWidth="1"/>
    <col min="10" max="11" width="10.28515625" customWidth="1"/>
    <col min="12" max="12" width="9.5703125" customWidth="1"/>
    <col min="16" max="16" width="9.140625" customWidth="1"/>
  </cols>
  <sheetData>
    <row r="1" spans="1:15" ht="75" customHeight="1" x14ac:dyDescent="0.2">
      <c r="C1" s="218" t="s">
        <v>93</v>
      </c>
      <c r="D1" s="218"/>
      <c r="E1" s="218"/>
      <c r="F1" s="218"/>
      <c r="G1" s="218"/>
      <c r="H1" s="218"/>
      <c r="I1" s="218"/>
      <c r="J1" s="218"/>
      <c r="K1" s="218"/>
    </row>
    <row r="2" spans="1:15" x14ac:dyDescent="0.2">
      <c r="A2" t="s">
        <v>94</v>
      </c>
      <c r="F2" s="51"/>
      <c r="G2" s="1"/>
    </row>
    <row r="3" spans="1:15" x14ac:dyDescent="0.2">
      <c r="A3" s="84" t="s">
        <v>74</v>
      </c>
      <c r="B3" s="85"/>
      <c r="C3" s="86" t="s">
        <v>121</v>
      </c>
      <c r="D3" s="85"/>
      <c r="E3" s="85"/>
      <c r="F3" s="85"/>
      <c r="G3" s="85"/>
      <c r="H3" s="86" t="s">
        <v>75</v>
      </c>
      <c r="I3" s="85"/>
      <c r="J3" s="85"/>
      <c r="K3" s="85"/>
      <c r="L3" s="87"/>
    </row>
    <row r="4" spans="1:15" x14ac:dyDescent="0.2">
      <c r="A4" s="81"/>
      <c r="B4" s="66" t="s">
        <v>76</v>
      </c>
      <c r="C4" s="65"/>
      <c r="D4" s="66"/>
      <c r="E4" s="66"/>
      <c r="F4" s="66"/>
      <c r="G4" s="66"/>
      <c r="H4" s="65"/>
      <c r="I4" s="66"/>
      <c r="J4" s="66"/>
      <c r="K4" s="66"/>
      <c r="L4" s="68"/>
    </row>
    <row r="5" spans="1:15" x14ac:dyDescent="0.2">
      <c r="A5" s="76"/>
      <c r="B5" s="79"/>
      <c r="C5" s="76"/>
      <c r="D5" s="77"/>
      <c r="E5" s="77"/>
      <c r="F5" s="77"/>
      <c r="G5" s="79"/>
      <c r="H5" s="76"/>
      <c r="I5" s="77"/>
      <c r="J5" s="77"/>
      <c r="K5" s="78"/>
      <c r="L5" s="79"/>
    </row>
    <row r="6" spans="1:15" x14ac:dyDescent="0.2">
      <c r="A6" s="67" t="s">
        <v>77</v>
      </c>
      <c r="B6" s="117"/>
      <c r="C6" s="67" t="s">
        <v>78</v>
      </c>
      <c r="D6" s="64"/>
      <c r="E6" s="64"/>
      <c r="F6" s="64"/>
      <c r="G6" s="130">
        <v>0.23100000000000001</v>
      </c>
      <c r="H6" s="67" t="s">
        <v>79</v>
      </c>
      <c r="I6" s="64"/>
      <c r="J6" s="130">
        <v>0.26400000000000001</v>
      </c>
      <c r="K6" s="64"/>
      <c r="L6" s="80"/>
      <c r="O6" t="s">
        <v>191</v>
      </c>
    </row>
    <row r="7" spans="1:15" x14ac:dyDescent="0.2">
      <c r="A7" s="81"/>
      <c r="B7" s="68" t="s">
        <v>80</v>
      </c>
      <c r="C7" s="81" t="s">
        <v>115</v>
      </c>
      <c r="D7" s="66"/>
      <c r="E7" s="66"/>
      <c r="F7" s="66"/>
      <c r="G7" s="68"/>
      <c r="H7" s="81"/>
      <c r="I7" s="82" t="s">
        <v>202</v>
      </c>
      <c r="J7" s="66"/>
      <c r="K7" s="66"/>
      <c r="L7" s="68"/>
    </row>
    <row r="8" spans="1:15" ht="13.5" thickBot="1" x14ac:dyDescent="0.25"/>
    <row r="9" spans="1:15" x14ac:dyDescent="0.2">
      <c r="A9" s="224" t="s">
        <v>0</v>
      </c>
      <c r="B9" s="226" t="s">
        <v>81</v>
      </c>
      <c r="C9" s="219" t="s">
        <v>82</v>
      </c>
      <c r="D9" s="228" t="s">
        <v>83</v>
      </c>
      <c r="E9" s="232" t="s">
        <v>1</v>
      </c>
      <c r="F9" s="221" t="s">
        <v>84</v>
      </c>
      <c r="G9" s="222"/>
      <c r="H9" s="223"/>
      <c r="I9" s="213" t="s">
        <v>85</v>
      </c>
      <c r="J9" s="214"/>
      <c r="K9" s="215"/>
      <c r="L9" s="216" t="s">
        <v>86</v>
      </c>
    </row>
    <row r="10" spans="1:15" ht="50.25" customHeight="1" thickBot="1" x14ac:dyDescent="0.25">
      <c r="A10" s="225"/>
      <c r="B10" s="227"/>
      <c r="C10" s="220"/>
      <c r="D10" s="229"/>
      <c r="E10" s="233"/>
      <c r="F10" s="69" t="s">
        <v>87</v>
      </c>
      <c r="G10" s="111" t="s">
        <v>88</v>
      </c>
      <c r="H10" s="115" t="s">
        <v>89</v>
      </c>
      <c r="I10" s="69" t="s">
        <v>90</v>
      </c>
      <c r="J10" s="111" t="s">
        <v>91</v>
      </c>
      <c r="K10" s="115" t="s">
        <v>92</v>
      </c>
      <c r="L10" s="217"/>
    </row>
    <row r="11" spans="1:15" x14ac:dyDescent="0.2">
      <c r="A11" s="125" t="s">
        <v>2</v>
      </c>
      <c r="B11" s="126" t="s">
        <v>3</v>
      </c>
      <c r="C11" s="52"/>
      <c r="D11" s="3"/>
      <c r="E11" s="3"/>
      <c r="F11" s="112"/>
      <c r="G11" s="112"/>
      <c r="H11" s="114"/>
      <c r="I11" s="116"/>
      <c r="J11" s="116"/>
      <c r="K11" s="116"/>
      <c r="L11" s="116"/>
    </row>
    <row r="12" spans="1:15" ht="39.950000000000003" customHeight="1" x14ac:dyDescent="0.2">
      <c r="A12" s="9"/>
      <c r="B12" s="55" t="s">
        <v>129</v>
      </c>
      <c r="C12" s="122" t="s">
        <v>188</v>
      </c>
      <c r="D12" s="7" t="s">
        <v>4</v>
      </c>
      <c r="E12" s="132">
        <v>2.8</v>
      </c>
      <c r="F12" s="131">
        <v>8.9</v>
      </c>
      <c r="G12" s="70">
        <f t="shared" ref="G12:G13" si="0">E12*F12</f>
        <v>24.919999999999998</v>
      </c>
      <c r="H12" s="8">
        <f t="shared" ref="H12:H13" si="1">ROUND(G12*(1+$G$6),2)</f>
        <v>30.68</v>
      </c>
      <c r="I12" s="131">
        <v>9.3699999999999992</v>
      </c>
      <c r="J12" s="8">
        <f t="shared" ref="J12:J13" si="2">E12*I12</f>
        <v>26.235999999999997</v>
      </c>
      <c r="K12" s="8">
        <f t="shared" ref="K12:K13" si="3">ROUND(J12*(1+$J$6),2)</f>
        <v>33.159999999999997</v>
      </c>
      <c r="L12" s="8">
        <f t="shared" ref="L12:L13" si="4">H12-K12</f>
        <v>-2.4799999999999969</v>
      </c>
    </row>
    <row r="13" spans="1:15" ht="39.950000000000003" customHeight="1" x14ac:dyDescent="0.2">
      <c r="A13" s="9"/>
      <c r="B13" s="56" t="s">
        <v>122</v>
      </c>
      <c r="C13" s="122">
        <v>72915</v>
      </c>
      <c r="D13" s="7" t="s">
        <v>5</v>
      </c>
      <c r="E13" s="132">
        <v>1.1000000000000001</v>
      </c>
      <c r="F13" s="131">
        <v>9.51</v>
      </c>
      <c r="G13" s="70">
        <f t="shared" si="0"/>
        <v>10.461</v>
      </c>
      <c r="H13" s="8">
        <f t="shared" si="1"/>
        <v>12.88</v>
      </c>
      <c r="I13" s="132">
        <v>9.9</v>
      </c>
      <c r="J13" s="8">
        <f t="shared" si="2"/>
        <v>10.89</v>
      </c>
      <c r="K13" s="8">
        <f t="shared" si="3"/>
        <v>13.76</v>
      </c>
      <c r="L13" s="8">
        <f t="shared" si="4"/>
        <v>-0.87999999999999901</v>
      </c>
    </row>
    <row r="14" spans="1:15" x14ac:dyDescent="0.2">
      <c r="A14" s="9"/>
      <c r="B14" s="206" t="s">
        <v>6</v>
      </c>
      <c r="C14" s="206"/>
      <c r="D14" s="206"/>
      <c r="E14" s="206"/>
      <c r="F14" s="207"/>
      <c r="G14" s="71">
        <f>SUM(G12:G13)</f>
        <v>35.381</v>
      </c>
      <c r="H14" s="72">
        <f>SUM(H12:H13)</f>
        <v>43.56</v>
      </c>
      <c r="I14" s="6"/>
      <c r="J14" s="71">
        <f>SUM(J12:J13)</f>
        <v>37.125999999999998</v>
      </c>
      <c r="K14" s="72">
        <f>SUM(K12:K13)</f>
        <v>46.919999999999995</v>
      </c>
      <c r="L14" s="8">
        <f t="shared" ref="L14:L88" si="5">H14-K14</f>
        <v>-3.3599999999999923</v>
      </c>
    </row>
    <row r="15" spans="1:15" x14ac:dyDescent="0.2">
      <c r="A15" s="52" t="s">
        <v>7</v>
      </c>
      <c r="B15" s="57" t="s">
        <v>8</v>
      </c>
      <c r="C15" s="57"/>
      <c r="D15" s="3"/>
      <c r="E15" s="10"/>
      <c r="F15" s="11"/>
      <c r="G15" s="11"/>
      <c r="H15" s="8"/>
      <c r="I15" s="6"/>
      <c r="J15" s="8"/>
      <c r="K15" s="8"/>
      <c r="L15" s="8"/>
    </row>
    <row r="16" spans="1:15" ht="39.950000000000003" customHeight="1" x14ac:dyDescent="0.2">
      <c r="A16" s="14"/>
      <c r="B16" s="124" t="s">
        <v>127</v>
      </c>
      <c r="C16" s="122">
        <v>94962</v>
      </c>
      <c r="D16" s="7" t="s">
        <v>5</v>
      </c>
      <c r="E16" s="132">
        <v>0.14000000000000001</v>
      </c>
      <c r="F16" s="131">
        <v>251.86</v>
      </c>
      <c r="G16" s="70">
        <f t="shared" ref="G16" si="6">E16*F16</f>
        <v>35.260400000000004</v>
      </c>
      <c r="H16" s="8">
        <f t="shared" ref="H16:H21" si="7">ROUND(G16*(1+$G$6),2)</f>
        <v>43.41</v>
      </c>
      <c r="I16" s="132">
        <v>258.75</v>
      </c>
      <c r="J16" s="8">
        <f t="shared" ref="J16" si="8">E16*I16</f>
        <v>36.225000000000001</v>
      </c>
      <c r="K16" s="8">
        <f t="shared" ref="K16:K21" si="9">ROUND(J16*(1+$J$6),2)</f>
        <v>45.79</v>
      </c>
      <c r="L16" s="8">
        <f t="shared" si="5"/>
        <v>-2.3800000000000026</v>
      </c>
    </row>
    <row r="17" spans="1:12" ht="39.950000000000003" customHeight="1" x14ac:dyDescent="0.2">
      <c r="A17" s="14"/>
      <c r="B17" s="58" t="s">
        <v>9</v>
      </c>
      <c r="C17" s="122">
        <v>73361</v>
      </c>
      <c r="D17" s="7" t="s">
        <v>5</v>
      </c>
      <c r="E17" s="132">
        <v>0.81</v>
      </c>
      <c r="F17" s="131">
        <v>340.44</v>
      </c>
      <c r="G17" s="70">
        <f t="shared" ref="G17:G21" si="10">E17*F17</f>
        <v>275.75640000000004</v>
      </c>
      <c r="H17" s="8">
        <f t="shared" si="7"/>
        <v>339.46</v>
      </c>
      <c r="I17" s="132">
        <v>360.57</v>
      </c>
      <c r="J17" s="8">
        <f t="shared" ref="J17:J21" si="11">E17*I17</f>
        <v>292.06170000000003</v>
      </c>
      <c r="K17" s="8">
        <f t="shared" si="9"/>
        <v>369.17</v>
      </c>
      <c r="L17" s="8">
        <f t="shared" ref="L17:L21" si="12">H17-K17</f>
        <v>-29.710000000000036</v>
      </c>
    </row>
    <row r="18" spans="1:12" ht="39.950000000000003" customHeight="1" x14ac:dyDescent="0.2">
      <c r="A18" s="14"/>
      <c r="B18" s="55" t="s">
        <v>156</v>
      </c>
      <c r="C18" s="122">
        <v>72131</v>
      </c>
      <c r="D18" s="7" t="s">
        <v>4</v>
      </c>
      <c r="E18" s="132">
        <v>1.36</v>
      </c>
      <c r="F18" s="131">
        <v>111.65</v>
      </c>
      <c r="G18" s="70">
        <f t="shared" si="10"/>
        <v>151.84400000000002</v>
      </c>
      <c r="H18" s="8">
        <f t="shared" si="7"/>
        <v>186.92</v>
      </c>
      <c r="I18" s="132">
        <v>117.87</v>
      </c>
      <c r="J18" s="8">
        <f t="shared" si="11"/>
        <v>160.3032</v>
      </c>
      <c r="K18" s="8">
        <f t="shared" si="9"/>
        <v>202.62</v>
      </c>
      <c r="L18" s="8">
        <f t="shared" si="12"/>
        <v>-15.700000000000017</v>
      </c>
    </row>
    <row r="19" spans="1:12" ht="39.950000000000003" customHeight="1" x14ac:dyDescent="0.2">
      <c r="A19" s="14"/>
      <c r="B19" s="58" t="s">
        <v>10</v>
      </c>
      <c r="C19" s="122" t="s">
        <v>189</v>
      </c>
      <c r="D19" s="7" t="s">
        <v>4</v>
      </c>
      <c r="E19" s="132">
        <v>1.36</v>
      </c>
      <c r="F19" s="131">
        <v>8.4700000000000006</v>
      </c>
      <c r="G19" s="70">
        <f t="shared" si="10"/>
        <v>11.519200000000001</v>
      </c>
      <c r="H19" s="8">
        <f t="shared" si="7"/>
        <v>14.18</v>
      </c>
      <c r="I19" s="132">
        <v>9.11</v>
      </c>
      <c r="J19" s="8">
        <f t="shared" si="11"/>
        <v>12.3896</v>
      </c>
      <c r="K19" s="8">
        <f t="shared" si="9"/>
        <v>15.66</v>
      </c>
      <c r="L19" s="8">
        <f t="shared" si="12"/>
        <v>-1.4800000000000004</v>
      </c>
    </row>
    <row r="20" spans="1:12" ht="39.950000000000003" customHeight="1" x14ac:dyDescent="0.2">
      <c r="A20" s="14"/>
      <c r="B20" s="58" t="s">
        <v>126</v>
      </c>
      <c r="C20" s="122">
        <v>87878</v>
      </c>
      <c r="D20" s="7" t="s">
        <v>4</v>
      </c>
      <c r="E20" s="132">
        <v>1.36</v>
      </c>
      <c r="F20" s="131">
        <v>3.12</v>
      </c>
      <c r="G20" s="70">
        <f t="shared" si="10"/>
        <v>4.2432000000000007</v>
      </c>
      <c r="H20" s="8">
        <f t="shared" si="7"/>
        <v>5.22</v>
      </c>
      <c r="I20" s="132">
        <v>3.34</v>
      </c>
      <c r="J20" s="8">
        <f t="shared" si="11"/>
        <v>4.5423999999999998</v>
      </c>
      <c r="K20" s="8">
        <f t="shared" si="9"/>
        <v>5.74</v>
      </c>
      <c r="L20" s="8">
        <f t="shared" si="12"/>
        <v>-0.52000000000000046</v>
      </c>
    </row>
    <row r="21" spans="1:12" ht="39.950000000000003" customHeight="1" x14ac:dyDescent="0.2">
      <c r="A21" s="14"/>
      <c r="B21" s="55" t="s">
        <v>125</v>
      </c>
      <c r="C21" s="122">
        <v>87529</v>
      </c>
      <c r="D21" s="7" t="s">
        <v>4</v>
      </c>
      <c r="E21" s="132">
        <v>1.36</v>
      </c>
      <c r="F21" s="131">
        <v>24.52</v>
      </c>
      <c r="G21" s="70">
        <f t="shared" si="10"/>
        <v>33.347200000000001</v>
      </c>
      <c r="H21" s="8">
        <f t="shared" si="7"/>
        <v>41.05</v>
      </c>
      <c r="I21" s="132">
        <v>26.11</v>
      </c>
      <c r="J21" s="8">
        <f t="shared" si="11"/>
        <v>35.509599999999999</v>
      </c>
      <c r="K21" s="8">
        <f t="shared" si="9"/>
        <v>44.88</v>
      </c>
      <c r="L21" s="8">
        <f t="shared" si="12"/>
        <v>-3.8300000000000054</v>
      </c>
    </row>
    <row r="22" spans="1:12" x14ac:dyDescent="0.2">
      <c r="A22" s="9"/>
      <c r="B22" s="206" t="s">
        <v>11</v>
      </c>
      <c r="C22" s="206"/>
      <c r="D22" s="206"/>
      <c r="E22" s="206"/>
      <c r="F22" s="207"/>
      <c r="G22" s="71">
        <f>SUM(G16:G21)</f>
        <v>511.97040000000004</v>
      </c>
      <c r="H22" s="72">
        <f>SUM(H16:H21)</f>
        <v>630.2399999999999</v>
      </c>
      <c r="I22" s="6"/>
      <c r="J22" s="71">
        <f>SUM(J16:J21)</f>
        <v>541.03150000000005</v>
      </c>
      <c r="K22" s="72">
        <f>SUM(K16:K21)</f>
        <v>683.86</v>
      </c>
      <c r="L22" s="8">
        <f t="shared" si="5"/>
        <v>-53.620000000000118</v>
      </c>
    </row>
    <row r="23" spans="1:12" x14ac:dyDescent="0.2">
      <c r="A23" s="53" t="s">
        <v>12</v>
      </c>
      <c r="B23" s="59" t="s">
        <v>13</v>
      </c>
      <c r="C23" s="59"/>
      <c r="D23" s="7"/>
      <c r="E23" s="12"/>
      <c r="F23" s="8"/>
      <c r="G23" s="70"/>
      <c r="H23" s="8"/>
      <c r="I23" s="6"/>
      <c r="J23" s="8"/>
      <c r="K23" s="8"/>
      <c r="L23" s="8">
        <f t="shared" si="5"/>
        <v>0</v>
      </c>
    </row>
    <row r="24" spans="1:12" ht="39.950000000000003" customHeight="1" x14ac:dyDescent="0.2">
      <c r="A24" s="9"/>
      <c r="B24" s="60" t="s">
        <v>14</v>
      </c>
      <c r="C24" s="122" t="s">
        <v>190</v>
      </c>
      <c r="D24" s="7" t="s">
        <v>5</v>
      </c>
      <c r="E24" s="132">
        <v>0.5</v>
      </c>
      <c r="F24" s="131">
        <v>43.53</v>
      </c>
      <c r="G24" s="70">
        <f>E24*F24</f>
        <v>21.765000000000001</v>
      </c>
      <c r="H24" s="8">
        <f t="shared" ref="H24" si="13">ROUND(G24*(1+$G$6),2)</f>
        <v>26.79</v>
      </c>
      <c r="I24" s="132">
        <v>48.3</v>
      </c>
      <c r="J24" s="8">
        <f t="shared" ref="J24" si="14">E24*I24</f>
        <v>24.15</v>
      </c>
      <c r="K24" s="8">
        <f t="shared" ref="K24" si="15">ROUND(J24*(1+$J$6),2)</f>
        <v>30.53</v>
      </c>
      <c r="L24" s="8">
        <f t="shared" si="5"/>
        <v>-3.740000000000002</v>
      </c>
    </row>
    <row r="25" spans="1:12" x14ac:dyDescent="0.2">
      <c r="A25" s="9"/>
      <c r="B25" s="206" t="s">
        <v>15</v>
      </c>
      <c r="C25" s="206"/>
      <c r="D25" s="206"/>
      <c r="E25" s="206"/>
      <c r="F25" s="207"/>
      <c r="G25" s="71">
        <f>SUM(G24)</f>
        <v>21.765000000000001</v>
      </c>
      <c r="H25" s="72">
        <f>SUM(H24)</f>
        <v>26.79</v>
      </c>
      <c r="I25" s="6"/>
      <c r="J25" s="71">
        <f>SUM(J24)</f>
        <v>24.15</v>
      </c>
      <c r="K25" s="72">
        <f>SUM(K24)</f>
        <v>30.53</v>
      </c>
      <c r="L25" s="8">
        <f t="shared" si="5"/>
        <v>-3.740000000000002</v>
      </c>
    </row>
    <row r="26" spans="1:12" x14ac:dyDescent="0.2">
      <c r="A26" s="52" t="s">
        <v>16</v>
      </c>
      <c r="B26" s="57" t="s">
        <v>17</v>
      </c>
      <c r="C26" s="57"/>
      <c r="D26" s="3"/>
      <c r="E26" s="10"/>
      <c r="F26" s="11"/>
      <c r="G26" s="11"/>
      <c r="H26" s="8"/>
      <c r="I26" s="6"/>
      <c r="J26" s="8"/>
      <c r="K26" s="8"/>
      <c r="L26" s="8"/>
    </row>
    <row r="27" spans="1:12" ht="39.950000000000003" customHeight="1" x14ac:dyDescent="0.2">
      <c r="A27" s="14"/>
      <c r="B27" s="58" t="s">
        <v>18</v>
      </c>
      <c r="C27" s="122">
        <v>94116</v>
      </c>
      <c r="D27" s="7" t="s">
        <v>5</v>
      </c>
      <c r="E27" s="132">
        <v>0.3</v>
      </c>
      <c r="F27" s="131">
        <v>110.96</v>
      </c>
      <c r="G27" s="70">
        <f>E27*F27</f>
        <v>33.287999999999997</v>
      </c>
      <c r="H27" s="8">
        <f t="shared" ref="H27:H29" si="16">ROUND(G27*(1+$G$6),2)</f>
        <v>40.98</v>
      </c>
      <c r="I27" s="132">
        <v>115.16</v>
      </c>
      <c r="J27" s="8">
        <f t="shared" ref="J27" si="17">E27*I27</f>
        <v>34.547999999999995</v>
      </c>
      <c r="K27" s="8">
        <f t="shared" ref="K27:K29" si="18">ROUND(J27*(1+$J$6),2)</f>
        <v>43.67</v>
      </c>
      <c r="L27" s="8">
        <f t="shared" si="5"/>
        <v>-2.6900000000000048</v>
      </c>
    </row>
    <row r="28" spans="1:12" ht="39.950000000000003" customHeight="1" x14ac:dyDescent="0.2">
      <c r="A28" s="54"/>
      <c r="B28" s="61" t="s">
        <v>130</v>
      </c>
      <c r="C28" s="122">
        <v>95241</v>
      </c>
      <c r="D28" s="43" t="s">
        <v>4</v>
      </c>
      <c r="E28" s="133">
        <v>5.24</v>
      </c>
      <c r="F28" s="131">
        <v>19.86</v>
      </c>
      <c r="G28" s="70">
        <f t="shared" ref="G28:G29" si="19">E28*F28</f>
        <v>104.0664</v>
      </c>
      <c r="H28" s="8">
        <f t="shared" si="16"/>
        <v>128.11000000000001</v>
      </c>
      <c r="I28" s="131">
        <v>21.02</v>
      </c>
      <c r="J28" s="8">
        <f t="shared" ref="J28:J29" si="20">E28*I28</f>
        <v>110.1448</v>
      </c>
      <c r="K28" s="8">
        <f t="shared" si="18"/>
        <v>139.22</v>
      </c>
      <c r="L28" s="8">
        <f t="shared" ref="L28:L29" si="21">H28-K28</f>
        <v>-11.109999999999985</v>
      </c>
    </row>
    <row r="29" spans="1:12" ht="39.950000000000003" customHeight="1" x14ac:dyDescent="0.2">
      <c r="A29" s="14"/>
      <c r="B29" s="58" t="s">
        <v>20</v>
      </c>
      <c r="C29" s="122" t="s">
        <v>168</v>
      </c>
      <c r="D29" s="7" t="s">
        <v>4</v>
      </c>
      <c r="E29" s="132">
        <v>5.24</v>
      </c>
      <c r="F29" s="131">
        <v>40.4</v>
      </c>
      <c r="G29" s="70">
        <f t="shared" si="19"/>
        <v>211.696</v>
      </c>
      <c r="H29" s="8">
        <f t="shared" si="16"/>
        <v>260.60000000000002</v>
      </c>
      <c r="I29" s="132">
        <v>44.32</v>
      </c>
      <c r="J29" s="8">
        <f t="shared" si="20"/>
        <v>232.23680000000002</v>
      </c>
      <c r="K29" s="8">
        <f t="shared" si="18"/>
        <v>293.55</v>
      </c>
      <c r="L29" s="8">
        <f t="shared" si="21"/>
        <v>-32.949999999999989</v>
      </c>
    </row>
    <row r="30" spans="1:12" x14ac:dyDescent="0.2">
      <c r="A30" s="9"/>
      <c r="B30" s="206" t="s">
        <v>21</v>
      </c>
      <c r="C30" s="206"/>
      <c r="D30" s="206"/>
      <c r="E30" s="206"/>
      <c r="F30" s="207"/>
      <c r="G30" s="71">
        <f>SUM(G27:G29)</f>
        <v>349.05039999999997</v>
      </c>
      <c r="H30" s="72">
        <f>SUM(H27:H29)</f>
        <v>429.69000000000005</v>
      </c>
      <c r="I30" s="6"/>
      <c r="J30" s="71">
        <f>SUM(J27:J29)</f>
        <v>376.92960000000005</v>
      </c>
      <c r="K30" s="72">
        <f>SUM(K27:K29)</f>
        <v>476.44</v>
      </c>
      <c r="L30" s="8">
        <f t="shared" si="5"/>
        <v>-46.749999999999943</v>
      </c>
    </row>
    <row r="31" spans="1:12" x14ac:dyDescent="0.2">
      <c r="A31" s="52" t="s">
        <v>22</v>
      </c>
      <c r="B31" s="57" t="s">
        <v>23</v>
      </c>
      <c r="C31" s="57"/>
      <c r="D31" s="3"/>
      <c r="E31" s="10"/>
      <c r="F31" s="11"/>
      <c r="G31" s="11"/>
      <c r="H31" s="8"/>
      <c r="I31" s="6"/>
      <c r="J31" s="8"/>
      <c r="K31" s="8"/>
      <c r="L31" s="8"/>
    </row>
    <row r="32" spans="1:12" ht="39.950000000000003" customHeight="1" x14ac:dyDescent="0.2">
      <c r="A32" s="9"/>
      <c r="B32" s="55" t="s">
        <v>170</v>
      </c>
      <c r="C32" s="122">
        <v>87519</v>
      </c>
      <c r="D32" s="7" t="s">
        <v>4</v>
      </c>
      <c r="E32" s="132">
        <v>14.9</v>
      </c>
      <c r="F32" s="131">
        <v>56.88</v>
      </c>
      <c r="G32" s="70">
        <f>E32*F32</f>
        <v>847.51200000000006</v>
      </c>
      <c r="H32" s="8">
        <f t="shared" ref="H32" si="22">ROUND(G32*(1+$G$6),2)</f>
        <v>1043.29</v>
      </c>
      <c r="I32" s="131">
        <v>61.4</v>
      </c>
      <c r="J32" s="8">
        <f t="shared" ref="J32:J79" si="23">E32*I32</f>
        <v>914.86</v>
      </c>
      <c r="K32" s="8">
        <f t="shared" ref="K32" si="24">ROUND(J32*(1+$J$6),2)</f>
        <v>1156.3800000000001</v>
      </c>
      <c r="L32" s="8">
        <f t="shared" si="5"/>
        <v>-113.09000000000015</v>
      </c>
    </row>
    <row r="33" spans="1:12" x14ac:dyDescent="0.2">
      <c r="A33" s="9"/>
      <c r="B33" s="206" t="s">
        <v>24</v>
      </c>
      <c r="C33" s="206"/>
      <c r="D33" s="206"/>
      <c r="E33" s="206"/>
      <c r="F33" s="207"/>
      <c r="G33" s="71">
        <f>SUM(G32)</f>
        <v>847.51200000000006</v>
      </c>
      <c r="H33" s="72">
        <f>SUM(H32)</f>
        <v>1043.29</v>
      </c>
      <c r="I33" s="6"/>
      <c r="J33" s="71">
        <f>SUM(J32)</f>
        <v>914.86</v>
      </c>
      <c r="K33" s="72">
        <f>SUM(K32)</f>
        <v>1156.3800000000001</v>
      </c>
      <c r="L33" s="8">
        <f t="shared" si="5"/>
        <v>-113.09000000000015</v>
      </c>
    </row>
    <row r="34" spans="1:12" x14ac:dyDescent="0.2">
      <c r="A34" s="52" t="s">
        <v>25</v>
      </c>
      <c r="B34" s="57" t="s">
        <v>26</v>
      </c>
      <c r="C34" s="57"/>
      <c r="D34" s="3"/>
      <c r="E34" s="10"/>
      <c r="F34" s="11"/>
      <c r="G34" s="11"/>
      <c r="H34" s="8"/>
      <c r="I34" s="6"/>
      <c r="J34" s="8"/>
      <c r="K34" s="8"/>
      <c r="L34" s="8"/>
    </row>
    <row r="35" spans="1:12" ht="39.950000000000003" customHeight="1" x14ac:dyDescent="0.2">
      <c r="A35" s="14"/>
      <c r="B35" s="58" t="s">
        <v>126</v>
      </c>
      <c r="C35" s="122">
        <v>87878</v>
      </c>
      <c r="D35" s="7" t="s">
        <v>4</v>
      </c>
      <c r="E35" s="132">
        <v>29.8</v>
      </c>
      <c r="F35" s="131">
        <f>F20</f>
        <v>3.12</v>
      </c>
      <c r="G35" s="70">
        <f>E35*F35</f>
        <v>92.975999999999999</v>
      </c>
      <c r="H35" s="8">
        <f t="shared" ref="H35:H37" si="25">ROUND(G35*(1+$G$6),2)</f>
        <v>114.45</v>
      </c>
      <c r="I35" s="131">
        <f>I20</f>
        <v>3.34</v>
      </c>
      <c r="J35" s="8">
        <f t="shared" si="23"/>
        <v>99.531999999999996</v>
      </c>
      <c r="K35" s="8">
        <f t="shared" ref="K35:K37" si="26">ROUND(J35*(1+$J$6),2)</f>
        <v>125.81</v>
      </c>
      <c r="L35" s="8">
        <f t="shared" si="5"/>
        <v>-11.36</v>
      </c>
    </row>
    <row r="36" spans="1:12" ht="39.950000000000003" customHeight="1" x14ac:dyDescent="0.2">
      <c r="A36" s="14"/>
      <c r="B36" s="55" t="s">
        <v>125</v>
      </c>
      <c r="C36" s="122">
        <v>87529</v>
      </c>
      <c r="D36" s="7" t="s">
        <v>4</v>
      </c>
      <c r="E36" s="132">
        <v>20.8</v>
      </c>
      <c r="F36" s="131">
        <f>F21</f>
        <v>24.52</v>
      </c>
      <c r="G36" s="70">
        <f t="shared" ref="G36:G37" si="27">E36*F36</f>
        <v>510.01600000000002</v>
      </c>
      <c r="H36" s="8">
        <f t="shared" si="25"/>
        <v>627.83000000000004</v>
      </c>
      <c r="I36" s="131">
        <f>I21</f>
        <v>26.11</v>
      </c>
      <c r="J36" s="8">
        <f t="shared" ref="J36:J37" si="28">E36*I36</f>
        <v>543.08799999999997</v>
      </c>
      <c r="K36" s="8">
        <f t="shared" si="26"/>
        <v>686.46</v>
      </c>
      <c r="L36" s="8">
        <f t="shared" ref="L36:L37" si="29">H36-K36</f>
        <v>-58.629999999999995</v>
      </c>
    </row>
    <row r="37" spans="1:12" ht="39.950000000000003" customHeight="1" x14ac:dyDescent="0.2">
      <c r="A37" s="14"/>
      <c r="B37" s="55" t="s">
        <v>131</v>
      </c>
      <c r="C37" s="122">
        <v>10515</v>
      </c>
      <c r="D37" s="7" t="s">
        <v>4</v>
      </c>
      <c r="E37" s="132">
        <v>9</v>
      </c>
      <c r="F37" s="131">
        <v>41.55</v>
      </c>
      <c r="G37" s="70">
        <f t="shared" si="27"/>
        <v>373.95</v>
      </c>
      <c r="H37" s="8">
        <f t="shared" si="25"/>
        <v>460.33</v>
      </c>
      <c r="I37" s="131">
        <v>41.55</v>
      </c>
      <c r="J37" s="8">
        <f t="shared" si="28"/>
        <v>373.95</v>
      </c>
      <c r="K37" s="8">
        <f t="shared" si="26"/>
        <v>472.67</v>
      </c>
      <c r="L37" s="8">
        <f t="shared" si="29"/>
        <v>-12.340000000000032</v>
      </c>
    </row>
    <row r="38" spans="1:12" x14ac:dyDescent="0.2">
      <c r="A38" s="9"/>
      <c r="B38" s="206" t="s">
        <v>27</v>
      </c>
      <c r="C38" s="206"/>
      <c r="D38" s="206"/>
      <c r="E38" s="206"/>
      <c r="F38" s="207"/>
      <c r="G38" s="71">
        <f>SUM(G35:G37)</f>
        <v>976.94200000000001</v>
      </c>
      <c r="H38" s="72">
        <f>SUM(H35:H37)</f>
        <v>1202.6100000000001</v>
      </c>
      <c r="I38" s="6"/>
      <c r="J38" s="71">
        <f>SUM(J35:J37)</f>
        <v>1016.5699999999999</v>
      </c>
      <c r="K38" s="72">
        <f>SUM(K35:K37)</f>
        <v>1284.94</v>
      </c>
      <c r="L38" s="8">
        <f t="shared" si="5"/>
        <v>-82.329999999999927</v>
      </c>
    </row>
    <row r="39" spans="1:12" x14ac:dyDescent="0.2">
      <c r="A39" s="52" t="s">
        <v>28</v>
      </c>
      <c r="B39" s="57" t="s">
        <v>29</v>
      </c>
      <c r="C39" s="57"/>
      <c r="D39" s="3"/>
      <c r="E39" s="10"/>
      <c r="F39" s="11"/>
      <c r="G39" s="11"/>
      <c r="H39" s="8"/>
      <c r="I39" s="6"/>
      <c r="J39" s="8"/>
      <c r="K39" s="8"/>
      <c r="L39" s="8"/>
    </row>
    <row r="40" spans="1:12" ht="39.950000000000003" customHeight="1" x14ac:dyDescent="0.2">
      <c r="A40" s="9"/>
      <c r="B40" s="55" t="s">
        <v>123</v>
      </c>
      <c r="C40" s="122">
        <v>92544</v>
      </c>
      <c r="D40" s="7" t="s">
        <v>4</v>
      </c>
      <c r="E40" s="132">
        <v>3.52</v>
      </c>
      <c r="F40" s="131">
        <v>9.1999999999999993</v>
      </c>
      <c r="G40" s="70">
        <f>E40*F40</f>
        <v>32.384</v>
      </c>
      <c r="H40" s="8">
        <f t="shared" ref="H40:H41" si="30">ROUND(G40*(1+$G$6),2)</f>
        <v>39.86</v>
      </c>
      <c r="I40" s="132">
        <v>9.48</v>
      </c>
      <c r="J40" s="8">
        <f t="shared" si="23"/>
        <v>33.369599999999998</v>
      </c>
      <c r="K40" s="8">
        <f t="shared" ref="K40:K41" si="31">ROUND(J40*(1+$J$6),2)</f>
        <v>42.18</v>
      </c>
      <c r="L40" s="8">
        <f t="shared" si="5"/>
        <v>-2.3200000000000003</v>
      </c>
    </row>
    <row r="41" spans="1:12" ht="39.950000000000003" customHeight="1" x14ac:dyDescent="0.2">
      <c r="A41" s="9"/>
      <c r="B41" s="56" t="s">
        <v>30</v>
      </c>
      <c r="C41" s="122">
        <v>94218</v>
      </c>
      <c r="D41" s="7" t="s">
        <v>4</v>
      </c>
      <c r="E41" s="132">
        <v>3.52</v>
      </c>
      <c r="F41" s="131">
        <v>80.290000000000006</v>
      </c>
      <c r="G41" s="70">
        <f>E41*F41</f>
        <v>282.62080000000003</v>
      </c>
      <c r="H41" s="8">
        <f t="shared" si="30"/>
        <v>347.91</v>
      </c>
      <c r="I41" s="134">
        <v>81.05</v>
      </c>
      <c r="J41" s="8">
        <f t="shared" ref="J41" si="32">E41*I41</f>
        <v>285.29599999999999</v>
      </c>
      <c r="K41" s="8">
        <f t="shared" si="31"/>
        <v>360.61</v>
      </c>
      <c r="L41" s="8">
        <f t="shared" ref="L41" si="33">H41-K41</f>
        <v>-12.699999999999989</v>
      </c>
    </row>
    <row r="42" spans="1:12" x14ac:dyDescent="0.2">
      <c r="A42" s="9"/>
      <c r="B42" s="206" t="s">
        <v>31</v>
      </c>
      <c r="C42" s="206"/>
      <c r="D42" s="206"/>
      <c r="E42" s="206"/>
      <c r="F42" s="207"/>
      <c r="G42" s="71">
        <f>SUM(G40:G41)</f>
        <v>315.00480000000005</v>
      </c>
      <c r="H42" s="72">
        <f>SUM(H40:H41)</f>
        <v>387.77000000000004</v>
      </c>
      <c r="I42" s="6"/>
      <c r="J42" s="71">
        <f>SUM(J40:J41)</f>
        <v>318.66559999999998</v>
      </c>
      <c r="K42" s="72">
        <f>SUM(K40:K41)</f>
        <v>402.79</v>
      </c>
      <c r="L42" s="8">
        <f t="shared" si="5"/>
        <v>-15.019999999999982</v>
      </c>
    </row>
    <row r="43" spans="1:12" x14ac:dyDescent="0.2">
      <c r="A43" s="52" t="s">
        <v>32</v>
      </c>
      <c r="B43" s="57" t="s">
        <v>33</v>
      </c>
      <c r="C43" s="57"/>
      <c r="D43" s="3"/>
      <c r="E43" s="10"/>
      <c r="F43" s="11"/>
      <c r="G43" s="11"/>
      <c r="H43" s="8"/>
      <c r="I43" s="6"/>
      <c r="J43" s="8"/>
      <c r="K43" s="8"/>
      <c r="L43" s="8"/>
    </row>
    <row r="44" spans="1:12" ht="39.950000000000003" customHeight="1" x14ac:dyDescent="0.2">
      <c r="A44" s="9"/>
      <c r="B44" s="55" t="s">
        <v>132</v>
      </c>
      <c r="C44" s="122">
        <v>90820</v>
      </c>
      <c r="D44" s="7" t="s">
        <v>34</v>
      </c>
      <c r="E44" s="132">
        <v>1</v>
      </c>
      <c r="F44" s="131">
        <v>326.68</v>
      </c>
      <c r="G44" s="72">
        <f>E44*F44</f>
        <v>326.68</v>
      </c>
      <c r="H44" s="8">
        <f t="shared" ref="H44:H45" si="34">ROUND(G44*(1+$G$6),2)</f>
        <v>402.14</v>
      </c>
      <c r="I44" s="131">
        <v>330.28</v>
      </c>
      <c r="J44" s="8">
        <f t="shared" si="23"/>
        <v>330.28</v>
      </c>
      <c r="K44" s="8">
        <f t="shared" ref="K44:K45" si="35">ROUND(J44*(1+$J$6),2)</f>
        <v>417.47</v>
      </c>
      <c r="L44" s="8">
        <f t="shared" si="5"/>
        <v>-15.330000000000041</v>
      </c>
    </row>
    <row r="45" spans="1:12" ht="39.950000000000003" customHeight="1" x14ac:dyDescent="0.2">
      <c r="A45" s="9"/>
      <c r="B45" s="55" t="s">
        <v>139</v>
      </c>
      <c r="C45" s="122" t="s">
        <v>124</v>
      </c>
      <c r="D45" s="13" t="s">
        <v>4</v>
      </c>
      <c r="E45" s="132">
        <v>0.36</v>
      </c>
      <c r="F45" s="131">
        <v>527.30999999999995</v>
      </c>
      <c r="G45" s="72">
        <f>E45*F45</f>
        <v>189.83159999999998</v>
      </c>
      <c r="H45" s="8">
        <f t="shared" si="34"/>
        <v>233.68</v>
      </c>
      <c r="I45" s="132">
        <v>542.19000000000005</v>
      </c>
      <c r="J45" s="8">
        <f t="shared" ref="J45" si="36">E45*I45</f>
        <v>195.1884</v>
      </c>
      <c r="K45" s="8">
        <f t="shared" si="35"/>
        <v>246.72</v>
      </c>
      <c r="L45" s="8">
        <f t="shared" ref="L45" si="37">H45-K45</f>
        <v>-13.039999999999992</v>
      </c>
    </row>
    <row r="46" spans="1:12" x14ac:dyDescent="0.2">
      <c r="A46" s="9"/>
      <c r="B46" s="206" t="s">
        <v>35</v>
      </c>
      <c r="C46" s="206"/>
      <c r="D46" s="206"/>
      <c r="E46" s="206"/>
      <c r="F46" s="207"/>
      <c r="G46" s="71">
        <f>SUM(G44:G45)</f>
        <v>516.51160000000004</v>
      </c>
      <c r="H46" s="72">
        <f>SUM(H44:H45)</f>
        <v>635.81999999999994</v>
      </c>
      <c r="I46" s="6"/>
      <c r="J46" s="71">
        <f>SUM(J44:J45)</f>
        <v>525.46839999999997</v>
      </c>
      <c r="K46" s="72">
        <f>SUM(K44:K45)</f>
        <v>664.19</v>
      </c>
      <c r="L46" s="8">
        <f t="shared" si="5"/>
        <v>-28.370000000000118</v>
      </c>
    </row>
    <row r="47" spans="1:12" x14ac:dyDescent="0.2">
      <c r="A47" s="52" t="s">
        <v>36</v>
      </c>
      <c r="B47" s="57" t="s">
        <v>37</v>
      </c>
      <c r="C47" s="57"/>
      <c r="D47" s="3"/>
      <c r="E47" s="10"/>
      <c r="F47" s="11"/>
      <c r="G47" s="11"/>
      <c r="H47" s="8"/>
      <c r="I47" s="6"/>
      <c r="J47" s="8"/>
      <c r="K47" s="8"/>
      <c r="L47" s="8"/>
    </row>
    <row r="48" spans="1:12" ht="39.950000000000003" customHeight="1" x14ac:dyDescent="0.2">
      <c r="A48" s="14"/>
      <c r="B48" s="56" t="s">
        <v>140</v>
      </c>
      <c r="C48" s="122">
        <v>89356</v>
      </c>
      <c r="D48" s="7" t="s">
        <v>66</v>
      </c>
      <c r="E48" s="132">
        <v>12</v>
      </c>
      <c r="F48" s="131">
        <v>14.69</v>
      </c>
      <c r="G48" s="70">
        <f>E48*F48</f>
        <v>176.28</v>
      </c>
      <c r="H48" s="8">
        <f t="shared" ref="H48:H54" si="38">ROUND(G48*(1+$G$6),2)</f>
        <v>217</v>
      </c>
      <c r="I48" s="134">
        <v>16.02</v>
      </c>
      <c r="J48" s="8">
        <f t="shared" si="23"/>
        <v>192.24</v>
      </c>
      <c r="K48" s="8">
        <f t="shared" ref="K48:K54" si="39">ROUND(J48*(1+$J$6),2)</f>
        <v>242.99</v>
      </c>
      <c r="L48" s="8">
        <f t="shared" si="5"/>
        <v>-25.990000000000009</v>
      </c>
    </row>
    <row r="49" spans="1:12" ht="39.950000000000003" customHeight="1" x14ac:dyDescent="0.2">
      <c r="A49" s="14"/>
      <c r="B49" s="56" t="s">
        <v>141</v>
      </c>
      <c r="C49" s="122">
        <v>89362</v>
      </c>
      <c r="D49" s="7" t="s">
        <v>34</v>
      </c>
      <c r="E49" s="132">
        <v>4</v>
      </c>
      <c r="F49" s="131">
        <v>5.99</v>
      </c>
      <c r="G49" s="70">
        <f t="shared" ref="G49:G54" si="40">E49*F49</f>
        <v>23.96</v>
      </c>
      <c r="H49" s="8">
        <f t="shared" si="38"/>
        <v>29.49</v>
      </c>
      <c r="I49" s="134">
        <v>6.54</v>
      </c>
      <c r="J49" s="8">
        <f t="shared" ref="J49:J54" si="41">E49*I49</f>
        <v>26.16</v>
      </c>
      <c r="K49" s="8">
        <f t="shared" si="39"/>
        <v>33.07</v>
      </c>
      <c r="L49" s="8">
        <f t="shared" ref="L49:L54" si="42">H49-K49</f>
        <v>-3.5800000000000018</v>
      </c>
    </row>
    <row r="50" spans="1:12" ht="39.950000000000003" customHeight="1" x14ac:dyDescent="0.2">
      <c r="A50" s="14"/>
      <c r="B50" s="56" t="s">
        <v>142</v>
      </c>
      <c r="C50" s="122">
        <v>89395</v>
      </c>
      <c r="D50" s="7" t="s">
        <v>34</v>
      </c>
      <c r="E50" s="132">
        <v>2</v>
      </c>
      <c r="F50" s="131">
        <v>8.35</v>
      </c>
      <c r="G50" s="70">
        <f t="shared" si="40"/>
        <v>16.7</v>
      </c>
      <c r="H50" s="8">
        <f t="shared" si="38"/>
        <v>20.56</v>
      </c>
      <c r="I50" s="134">
        <v>9.07</v>
      </c>
      <c r="J50" s="8">
        <f t="shared" si="41"/>
        <v>18.14</v>
      </c>
      <c r="K50" s="8">
        <f t="shared" si="39"/>
        <v>22.93</v>
      </c>
      <c r="L50" s="8">
        <f t="shared" si="42"/>
        <v>-2.370000000000001</v>
      </c>
    </row>
    <row r="51" spans="1:12" ht="39.950000000000003" customHeight="1" x14ac:dyDescent="0.2">
      <c r="A51" s="14"/>
      <c r="B51" s="56" t="s">
        <v>143</v>
      </c>
      <c r="C51" s="122">
        <v>89366</v>
      </c>
      <c r="D51" s="7" t="s">
        <v>34</v>
      </c>
      <c r="E51" s="132">
        <v>3</v>
      </c>
      <c r="F51" s="131">
        <v>10.77</v>
      </c>
      <c r="G51" s="70">
        <f t="shared" si="40"/>
        <v>32.31</v>
      </c>
      <c r="H51" s="8">
        <f t="shared" si="38"/>
        <v>39.770000000000003</v>
      </c>
      <c r="I51" s="134">
        <v>11.32</v>
      </c>
      <c r="J51" s="8">
        <f t="shared" si="41"/>
        <v>33.96</v>
      </c>
      <c r="K51" s="8">
        <f t="shared" si="39"/>
        <v>42.93</v>
      </c>
      <c r="L51" s="8">
        <f t="shared" si="42"/>
        <v>-3.1599999999999966</v>
      </c>
    </row>
    <row r="52" spans="1:12" ht="39.950000000000003" customHeight="1" x14ac:dyDescent="0.2">
      <c r="A52" s="14"/>
      <c r="B52" s="55" t="s">
        <v>165</v>
      </c>
      <c r="C52" s="122">
        <v>89396</v>
      </c>
      <c r="D52" s="7" t="s">
        <v>34</v>
      </c>
      <c r="E52" s="132">
        <v>1</v>
      </c>
      <c r="F52" s="131">
        <v>14.8</v>
      </c>
      <c r="G52" s="70">
        <f t="shared" si="40"/>
        <v>14.8</v>
      </c>
      <c r="H52" s="8">
        <f t="shared" si="38"/>
        <v>18.22</v>
      </c>
      <c r="I52" s="134">
        <v>15.52</v>
      </c>
      <c r="J52" s="8">
        <f t="shared" si="41"/>
        <v>15.52</v>
      </c>
      <c r="K52" s="8">
        <f t="shared" si="39"/>
        <v>19.62</v>
      </c>
      <c r="L52" s="8">
        <f t="shared" si="42"/>
        <v>-1.4000000000000021</v>
      </c>
    </row>
    <row r="53" spans="1:12" ht="39.950000000000003" customHeight="1" x14ac:dyDescent="0.2">
      <c r="A53" s="14"/>
      <c r="B53" s="56" t="s">
        <v>150</v>
      </c>
      <c r="C53" s="122">
        <v>89970</v>
      </c>
      <c r="D53" s="7" t="s">
        <v>151</v>
      </c>
      <c r="E53" s="132">
        <v>1</v>
      </c>
      <c r="F53" s="131">
        <v>43.49</v>
      </c>
      <c r="G53" s="70">
        <f t="shared" si="40"/>
        <v>43.49</v>
      </c>
      <c r="H53" s="8">
        <f t="shared" si="38"/>
        <v>53.54</v>
      </c>
      <c r="I53" s="134">
        <v>44.43</v>
      </c>
      <c r="J53" s="8">
        <f t="shared" si="41"/>
        <v>44.43</v>
      </c>
      <c r="K53" s="8">
        <f t="shared" si="39"/>
        <v>56.16</v>
      </c>
      <c r="L53" s="8">
        <f t="shared" si="42"/>
        <v>-2.6199999999999974</v>
      </c>
    </row>
    <row r="54" spans="1:12" ht="39.950000000000003" customHeight="1" x14ac:dyDescent="0.2">
      <c r="A54" s="14"/>
      <c r="B54" s="56" t="s">
        <v>152</v>
      </c>
      <c r="C54" s="122">
        <v>89985</v>
      </c>
      <c r="D54" s="7" t="s">
        <v>151</v>
      </c>
      <c r="E54" s="132">
        <v>1</v>
      </c>
      <c r="F54" s="131">
        <v>88.69</v>
      </c>
      <c r="G54" s="70">
        <f t="shared" si="40"/>
        <v>88.69</v>
      </c>
      <c r="H54" s="8">
        <f t="shared" si="38"/>
        <v>109.18</v>
      </c>
      <c r="I54" s="134">
        <v>89.65</v>
      </c>
      <c r="J54" s="8">
        <f t="shared" si="41"/>
        <v>89.65</v>
      </c>
      <c r="K54" s="8">
        <f t="shared" si="39"/>
        <v>113.32</v>
      </c>
      <c r="L54" s="8">
        <f t="shared" si="42"/>
        <v>-4.1399999999999864</v>
      </c>
    </row>
    <row r="55" spans="1:12" x14ac:dyDescent="0.2">
      <c r="A55" s="9"/>
      <c r="B55" s="206" t="s">
        <v>38</v>
      </c>
      <c r="C55" s="206"/>
      <c r="D55" s="206"/>
      <c r="E55" s="206"/>
      <c r="F55" s="207"/>
      <c r="G55" s="71">
        <f>SUM(G48:G54)</f>
        <v>396.23</v>
      </c>
      <c r="H55" s="72">
        <f>SUM(H48:H54)</f>
        <v>487.76</v>
      </c>
      <c r="I55" s="6"/>
      <c r="J55" s="71">
        <f>SUM(J48:J54)</f>
        <v>420.1</v>
      </c>
      <c r="K55" s="72">
        <f>SUM(K48:K54)</f>
        <v>531.02</v>
      </c>
      <c r="L55" s="8">
        <f t="shared" si="5"/>
        <v>-43.259999999999991</v>
      </c>
    </row>
    <row r="56" spans="1:12" x14ac:dyDescent="0.2">
      <c r="A56" s="52" t="s">
        <v>39</v>
      </c>
      <c r="B56" s="57" t="s">
        <v>40</v>
      </c>
      <c r="C56" s="57"/>
      <c r="D56" s="3"/>
      <c r="E56" s="10"/>
      <c r="F56" s="11"/>
      <c r="G56" s="11"/>
      <c r="H56" s="8"/>
      <c r="I56" s="6"/>
      <c r="J56" s="8"/>
      <c r="K56" s="8"/>
      <c r="L56" s="8"/>
    </row>
    <row r="57" spans="1:12" ht="39.950000000000003" customHeight="1" x14ac:dyDescent="0.2">
      <c r="A57" s="14"/>
      <c r="B57" s="56" t="s">
        <v>146</v>
      </c>
      <c r="C57" s="122">
        <v>89714</v>
      </c>
      <c r="D57" s="7" t="s">
        <v>66</v>
      </c>
      <c r="E57" s="132">
        <v>3</v>
      </c>
      <c r="F57" s="131">
        <v>37.119999999999997</v>
      </c>
      <c r="G57" s="70">
        <f>E57*F57</f>
        <v>111.35999999999999</v>
      </c>
      <c r="H57" s="8">
        <f t="shared" ref="H57:H63" si="43">ROUND(G57*(1+$G$6),2)</f>
        <v>137.08000000000001</v>
      </c>
      <c r="I57" s="134">
        <v>39.78</v>
      </c>
      <c r="J57" s="8">
        <f t="shared" si="23"/>
        <v>119.34</v>
      </c>
      <c r="K57" s="8">
        <f t="shared" ref="K57:K63" si="44">ROUND(J57*(1+$J$6),2)</f>
        <v>150.85</v>
      </c>
      <c r="L57" s="8">
        <f t="shared" si="5"/>
        <v>-13.769999999999982</v>
      </c>
    </row>
    <row r="58" spans="1:12" ht="39.950000000000003" customHeight="1" x14ac:dyDescent="0.2">
      <c r="A58" s="14"/>
      <c r="B58" s="56" t="s">
        <v>145</v>
      </c>
      <c r="C58" s="122">
        <v>89712</v>
      </c>
      <c r="D58" s="7" t="s">
        <v>66</v>
      </c>
      <c r="E58" s="132">
        <v>3</v>
      </c>
      <c r="F58" s="135">
        <v>19.39</v>
      </c>
      <c r="G58" s="70">
        <f t="shared" ref="G58:G63" si="45">E58*F58</f>
        <v>58.17</v>
      </c>
      <c r="H58" s="8">
        <f t="shared" si="43"/>
        <v>71.61</v>
      </c>
      <c r="I58" s="134">
        <v>20.75</v>
      </c>
      <c r="J58" s="8">
        <f t="shared" ref="J58:J63" si="46">E58*I58</f>
        <v>62.25</v>
      </c>
      <c r="K58" s="8">
        <f t="shared" si="44"/>
        <v>78.680000000000007</v>
      </c>
      <c r="L58" s="8">
        <f t="shared" ref="L58:L63" si="47">H58-K58</f>
        <v>-7.0700000000000074</v>
      </c>
    </row>
    <row r="59" spans="1:12" ht="39.950000000000003" customHeight="1" x14ac:dyDescent="0.2">
      <c r="A59" s="14"/>
      <c r="B59" s="56" t="s">
        <v>144</v>
      </c>
      <c r="C59" s="122">
        <v>89711</v>
      </c>
      <c r="D59" s="7" t="s">
        <v>66</v>
      </c>
      <c r="E59" s="132">
        <v>3</v>
      </c>
      <c r="F59" s="135">
        <v>13.11</v>
      </c>
      <c r="G59" s="70">
        <f t="shared" si="45"/>
        <v>39.33</v>
      </c>
      <c r="H59" s="8">
        <f t="shared" si="43"/>
        <v>48.42</v>
      </c>
      <c r="I59" s="134">
        <v>14.19</v>
      </c>
      <c r="J59" s="8">
        <f t="shared" si="46"/>
        <v>42.57</v>
      </c>
      <c r="K59" s="8">
        <f t="shared" si="44"/>
        <v>53.81</v>
      </c>
      <c r="L59" s="8">
        <f t="shared" si="47"/>
        <v>-5.3900000000000006</v>
      </c>
    </row>
    <row r="60" spans="1:12" ht="39.950000000000003" customHeight="1" x14ac:dyDescent="0.2">
      <c r="A60" s="14"/>
      <c r="B60" s="56" t="s">
        <v>147</v>
      </c>
      <c r="C60" s="122">
        <v>89750</v>
      </c>
      <c r="D60" s="7" t="s">
        <v>34</v>
      </c>
      <c r="E60" s="132">
        <v>1</v>
      </c>
      <c r="F60" s="135">
        <v>39.07</v>
      </c>
      <c r="G60" s="70">
        <f t="shared" si="45"/>
        <v>39.07</v>
      </c>
      <c r="H60" s="8">
        <f t="shared" si="43"/>
        <v>48.1</v>
      </c>
      <c r="I60" s="134">
        <v>39.979999999999997</v>
      </c>
      <c r="J60" s="8">
        <f t="shared" si="46"/>
        <v>39.979999999999997</v>
      </c>
      <c r="K60" s="8">
        <f t="shared" si="44"/>
        <v>50.53</v>
      </c>
      <c r="L60" s="8">
        <f t="shared" si="47"/>
        <v>-2.4299999999999997</v>
      </c>
    </row>
    <row r="61" spans="1:12" ht="39.950000000000003" customHeight="1" x14ac:dyDescent="0.2">
      <c r="A61" s="14"/>
      <c r="B61" s="56" t="s">
        <v>148</v>
      </c>
      <c r="C61" s="122">
        <v>89730</v>
      </c>
      <c r="D61" s="7" t="s">
        <v>34</v>
      </c>
      <c r="E61" s="132">
        <v>1</v>
      </c>
      <c r="F61" s="135">
        <v>6.88</v>
      </c>
      <c r="G61" s="70">
        <f t="shared" si="45"/>
        <v>6.88</v>
      </c>
      <c r="H61" s="8">
        <f t="shared" si="43"/>
        <v>8.4700000000000006</v>
      </c>
      <c r="I61" s="134">
        <v>7.24</v>
      </c>
      <c r="J61" s="8">
        <f t="shared" si="46"/>
        <v>7.24</v>
      </c>
      <c r="K61" s="8">
        <f t="shared" si="44"/>
        <v>9.15</v>
      </c>
      <c r="L61" s="8">
        <f t="shared" si="47"/>
        <v>-0.67999999999999972</v>
      </c>
    </row>
    <row r="62" spans="1:12" ht="39.950000000000003" customHeight="1" x14ac:dyDescent="0.2">
      <c r="A62" s="14"/>
      <c r="B62" s="56" t="s">
        <v>149</v>
      </c>
      <c r="C62" s="122">
        <v>89784</v>
      </c>
      <c r="D62" s="7" t="s">
        <v>34</v>
      </c>
      <c r="E62" s="132">
        <v>1</v>
      </c>
      <c r="F62" s="135">
        <v>12.93</v>
      </c>
      <c r="G62" s="70">
        <f t="shared" si="45"/>
        <v>12.93</v>
      </c>
      <c r="H62" s="8">
        <f t="shared" si="43"/>
        <v>15.92</v>
      </c>
      <c r="I62" s="134">
        <v>13.54</v>
      </c>
      <c r="J62" s="8">
        <f t="shared" si="46"/>
        <v>13.54</v>
      </c>
      <c r="K62" s="8">
        <f t="shared" si="44"/>
        <v>17.11</v>
      </c>
      <c r="L62" s="8">
        <f t="shared" si="47"/>
        <v>-1.1899999999999995</v>
      </c>
    </row>
    <row r="63" spans="1:12" ht="39.950000000000003" customHeight="1" x14ac:dyDescent="0.2">
      <c r="A63" s="14"/>
      <c r="B63" s="88" t="s">
        <v>153</v>
      </c>
      <c r="C63" s="123">
        <v>89707</v>
      </c>
      <c r="D63" s="7" t="s">
        <v>34</v>
      </c>
      <c r="E63" s="132">
        <v>1</v>
      </c>
      <c r="F63" s="135">
        <v>21.83</v>
      </c>
      <c r="G63" s="70">
        <f t="shared" si="45"/>
        <v>21.83</v>
      </c>
      <c r="H63" s="8">
        <f t="shared" si="43"/>
        <v>26.87</v>
      </c>
      <c r="I63" s="136">
        <v>22.74</v>
      </c>
      <c r="J63" s="8">
        <f t="shared" si="46"/>
        <v>22.74</v>
      </c>
      <c r="K63" s="8">
        <f t="shared" si="44"/>
        <v>28.74</v>
      </c>
      <c r="L63" s="8">
        <f t="shared" si="47"/>
        <v>-1.8699999999999974</v>
      </c>
    </row>
    <row r="64" spans="1:12" x14ac:dyDescent="0.2">
      <c r="A64" s="9"/>
      <c r="B64" s="206" t="s">
        <v>41</v>
      </c>
      <c r="C64" s="206"/>
      <c r="D64" s="206"/>
      <c r="E64" s="206"/>
      <c r="F64" s="207"/>
      <c r="G64" s="71">
        <f>SUM(G57:G63)</f>
        <v>289.56999999999994</v>
      </c>
      <c r="H64" s="72">
        <f>SUM(H57:H63)</f>
        <v>356.47000000000008</v>
      </c>
      <c r="I64" s="6"/>
      <c r="J64" s="71">
        <f>SUM(J57:J63)</f>
        <v>307.66000000000003</v>
      </c>
      <c r="K64" s="72">
        <f>SUM(K57:K63)</f>
        <v>388.87</v>
      </c>
      <c r="L64" s="8">
        <f t="shared" si="5"/>
        <v>-32.39999999999992</v>
      </c>
    </row>
    <row r="65" spans="1:12" x14ac:dyDescent="0.2">
      <c r="A65" s="52" t="s">
        <v>42</v>
      </c>
      <c r="B65" s="57" t="s">
        <v>43</v>
      </c>
      <c r="C65" s="57"/>
      <c r="D65" s="3"/>
      <c r="E65" s="10"/>
      <c r="F65" s="11"/>
      <c r="G65" s="11"/>
      <c r="H65" s="8"/>
      <c r="I65" s="6"/>
      <c r="J65" s="8"/>
      <c r="K65" s="8"/>
      <c r="L65" s="8"/>
    </row>
    <row r="66" spans="1:12" ht="80.099999999999994" customHeight="1" x14ac:dyDescent="0.2">
      <c r="A66" s="14"/>
      <c r="B66" s="63" t="s">
        <v>154</v>
      </c>
      <c r="C66" s="122" t="s">
        <v>193</v>
      </c>
      <c r="D66" s="7" t="s">
        <v>34</v>
      </c>
      <c r="E66" s="132">
        <v>1</v>
      </c>
      <c r="F66" s="131">
        <v>188.64</v>
      </c>
      <c r="G66" s="70">
        <f>E66*F66</f>
        <v>188.64</v>
      </c>
      <c r="H66" s="8">
        <f t="shared" ref="H66:H67" si="48">ROUND(G66*(1+$G$6),2)</f>
        <v>232.22</v>
      </c>
      <c r="I66" s="132">
        <v>190.94</v>
      </c>
      <c r="J66" s="8">
        <f t="shared" ref="J66" si="49">E66*I66</f>
        <v>190.94</v>
      </c>
      <c r="K66" s="8">
        <f t="shared" ref="K66:K67" si="50">ROUND(J66*(1+$J$6),2)</f>
        <v>241.35</v>
      </c>
      <c r="L66" s="8">
        <f t="shared" ref="L66" si="51">H66-K66</f>
        <v>-9.1299999999999955</v>
      </c>
    </row>
    <row r="67" spans="1:12" ht="80.099999999999994" customHeight="1" x14ac:dyDescent="0.2">
      <c r="A67" s="14"/>
      <c r="B67" s="55" t="s">
        <v>194</v>
      </c>
      <c r="C67" s="122">
        <v>86942</v>
      </c>
      <c r="D67" s="7" t="s">
        <v>34</v>
      </c>
      <c r="E67" s="132">
        <v>1</v>
      </c>
      <c r="F67" s="135">
        <v>189.08</v>
      </c>
      <c r="G67" s="70">
        <f>E67*F67</f>
        <v>189.08</v>
      </c>
      <c r="H67" s="8">
        <f t="shared" si="48"/>
        <v>232.76</v>
      </c>
      <c r="I67" s="132">
        <v>191.48</v>
      </c>
      <c r="J67" s="8">
        <f t="shared" si="23"/>
        <v>191.48</v>
      </c>
      <c r="K67" s="8">
        <f t="shared" si="50"/>
        <v>242.03</v>
      </c>
      <c r="L67" s="8">
        <f t="shared" si="5"/>
        <v>-9.2700000000000102</v>
      </c>
    </row>
    <row r="68" spans="1:12" x14ac:dyDescent="0.2">
      <c r="A68" s="9"/>
      <c r="B68" s="206" t="s">
        <v>44</v>
      </c>
      <c r="C68" s="206"/>
      <c r="D68" s="206"/>
      <c r="E68" s="206"/>
      <c r="F68" s="207"/>
      <c r="G68" s="71">
        <f>SUM(G66:G67)</f>
        <v>377.72</v>
      </c>
      <c r="H68" s="72">
        <f>SUM(H66:H67)</f>
        <v>464.98</v>
      </c>
      <c r="I68" s="6"/>
      <c r="J68" s="71">
        <f>SUM(J66:J67)</f>
        <v>382.41999999999996</v>
      </c>
      <c r="K68" s="72">
        <f>SUM(K66:K67)</f>
        <v>483.38</v>
      </c>
      <c r="L68" s="8">
        <f t="shared" si="5"/>
        <v>-18.399999999999977</v>
      </c>
    </row>
    <row r="69" spans="1:12" x14ac:dyDescent="0.2">
      <c r="A69" s="52" t="s">
        <v>45</v>
      </c>
      <c r="B69" s="57" t="s">
        <v>46</v>
      </c>
      <c r="C69" s="57"/>
      <c r="D69" s="3"/>
      <c r="E69" s="10"/>
      <c r="F69" s="11"/>
      <c r="G69" s="11"/>
      <c r="H69" s="8"/>
      <c r="I69" s="6"/>
      <c r="J69" s="8"/>
      <c r="K69" s="8"/>
      <c r="L69" s="8"/>
    </row>
    <row r="70" spans="1:12" ht="80.099999999999994" customHeight="1" x14ac:dyDescent="0.2">
      <c r="A70" s="14"/>
      <c r="B70" s="127" t="s">
        <v>155</v>
      </c>
      <c r="C70" s="122">
        <v>86876</v>
      </c>
      <c r="D70" s="7" t="s">
        <v>34</v>
      </c>
      <c r="E70" s="137">
        <v>1</v>
      </c>
      <c r="F70" s="131">
        <v>170.37</v>
      </c>
      <c r="G70" s="70">
        <f>E70*F70</f>
        <v>170.37</v>
      </c>
      <c r="H70" s="8">
        <f t="shared" ref="H70" si="52">ROUND(G70*(1+$G$6),2)</f>
        <v>209.73</v>
      </c>
      <c r="I70" s="134">
        <v>172.72</v>
      </c>
      <c r="J70" s="8">
        <f t="shared" si="23"/>
        <v>172.72</v>
      </c>
      <c r="K70" s="8">
        <f t="shared" ref="K70" si="53">ROUND(J70*(1+$J$6),2)</f>
        <v>218.32</v>
      </c>
      <c r="L70" s="8">
        <f t="shared" si="5"/>
        <v>-8.5900000000000034</v>
      </c>
    </row>
    <row r="71" spans="1:12" x14ac:dyDescent="0.2">
      <c r="A71" s="9"/>
      <c r="B71" s="206" t="s">
        <v>47</v>
      </c>
      <c r="C71" s="206"/>
      <c r="D71" s="206"/>
      <c r="E71" s="206"/>
      <c r="F71" s="207"/>
      <c r="G71" s="71">
        <f>SUM(G70:G70)</f>
        <v>170.37</v>
      </c>
      <c r="H71" s="72">
        <f>SUM(H70:H70)</f>
        <v>209.73</v>
      </c>
      <c r="I71" s="6"/>
      <c r="J71" s="71">
        <f>SUM(J70:J70)</f>
        <v>172.72</v>
      </c>
      <c r="K71" s="72">
        <f>SUM(K70:K70)</f>
        <v>218.32</v>
      </c>
      <c r="L71" s="8">
        <f t="shared" si="5"/>
        <v>-8.5900000000000034</v>
      </c>
    </row>
    <row r="72" spans="1:12" x14ac:dyDescent="0.2">
      <c r="A72" s="52" t="s">
        <v>48</v>
      </c>
      <c r="B72" s="57" t="s">
        <v>49</v>
      </c>
      <c r="C72" s="57"/>
      <c r="D72" s="3"/>
      <c r="E72" s="10"/>
      <c r="F72" s="11"/>
      <c r="G72" s="11"/>
      <c r="H72" s="8"/>
      <c r="I72" s="6"/>
      <c r="J72" s="8"/>
      <c r="K72" s="8"/>
      <c r="L72" s="8"/>
    </row>
    <row r="73" spans="1:12" ht="39.950000000000003" customHeight="1" x14ac:dyDescent="0.2">
      <c r="A73" s="9"/>
      <c r="B73" s="55" t="s">
        <v>134</v>
      </c>
      <c r="C73" s="122">
        <v>88485</v>
      </c>
      <c r="D73" s="7" t="s">
        <v>4</v>
      </c>
      <c r="E73" s="132">
        <v>20.8</v>
      </c>
      <c r="F73" s="131">
        <v>1.67</v>
      </c>
      <c r="G73" s="70">
        <f>E73*F73</f>
        <v>34.735999999999997</v>
      </c>
      <c r="H73" s="8">
        <f t="shared" ref="H73:H76" si="54">ROUND(G73*(1+$G$6),2)</f>
        <v>42.76</v>
      </c>
      <c r="I73" s="131">
        <v>1.77</v>
      </c>
      <c r="J73" s="8">
        <f t="shared" si="23"/>
        <v>36.816000000000003</v>
      </c>
      <c r="K73" s="8">
        <f t="shared" ref="K73:K76" si="55">ROUND(J73*(1+$J$6),2)</f>
        <v>46.54</v>
      </c>
      <c r="L73" s="8">
        <f t="shared" si="5"/>
        <v>-3.7800000000000011</v>
      </c>
    </row>
    <row r="74" spans="1:12" ht="39.950000000000003" customHeight="1" x14ac:dyDescent="0.2">
      <c r="A74" s="9"/>
      <c r="B74" s="55" t="s">
        <v>133</v>
      </c>
      <c r="C74" s="122">
        <v>88489</v>
      </c>
      <c r="D74" s="7" t="s">
        <v>4</v>
      </c>
      <c r="E74" s="132">
        <v>20.8</v>
      </c>
      <c r="F74" s="131">
        <v>10.11</v>
      </c>
      <c r="G74" s="70">
        <f t="shared" ref="G74:G76" si="56">E74*F74</f>
        <v>210.28799999999998</v>
      </c>
      <c r="H74" s="8">
        <f t="shared" si="54"/>
        <v>258.86</v>
      </c>
      <c r="I74" s="131">
        <v>10.6</v>
      </c>
      <c r="J74" s="8">
        <f t="shared" ref="J74:J76" si="57">E74*I74</f>
        <v>220.48</v>
      </c>
      <c r="K74" s="8">
        <f t="shared" si="55"/>
        <v>278.69</v>
      </c>
      <c r="L74" s="8">
        <f t="shared" ref="L74:L76" si="58">H74-K74</f>
        <v>-19.829999999999984</v>
      </c>
    </row>
    <row r="75" spans="1:12" ht="39.950000000000003" customHeight="1" x14ac:dyDescent="0.2">
      <c r="A75" s="9"/>
      <c r="B75" s="55" t="s">
        <v>136</v>
      </c>
      <c r="C75" s="122" t="s">
        <v>135</v>
      </c>
      <c r="D75" s="7" t="s">
        <v>4</v>
      </c>
      <c r="E75" s="132">
        <v>3.24</v>
      </c>
      <c r="F75" s="131">
        <v>21</v>
      </c>
      <c r="G75" s="70">
        <f t="shared" si="56"/>
        <v>68.040000000000006</v>
      </c>
      <c r="H75" s="8">
        <f t="shared" si="54"/>
        <v>83.76</v>
      </c>
      <c r="I75" s="131">
        <v>22.37</v>
      </c>
      <c r="J75" s="8">
        <f t="shared" si="57"/>
        <v>72.478800000000007</v>
      </c>
      <c r="K75" s="8">
        <f t="shared" si="55"/>
        <v>91.61</v>
      </c>
      <c r="L75" s="8">
        <f t="shared" si="58"/>
        <v>-7.8499999999999943</v>
      </c>
    </row>
    <row r="76" spans="1:12" ht="39.950000000000003" customHeight="1" x14ac:dyDescent="0.2">
      <c r="A76" s="9"/>
      <c r="B76" s="55" t="s">
        <v>138</v>
      </c>
      <c r="C76" s="122" t="s">
        <v>137</v>
      </c>
      <c r="D76" s="7" t="s">
        <v>4</v>
      </c>
      <c r="E76" s="132">
        <v>0.72</v>
      </c>
      <c r="F76" s="131">
        <v>15.79</v>
      </c>
      <c r="G76" s="70">
        <f t="shared" si="56"/>
        <v>11.368799999999998</v>
      </c>
      <c r="H76" s="8">
        <f t="shared" si="54"/>
        <v>13.99</v>
      </c>
      <c r="I76" s="134">
        <v>16.399999999999999</v>
      </c>
      <c r="J76" s="8">
        <f t="shared" si="57"/>
        <v>11.807999999999998</v>
      </c>
      <c r="K76" s="8">
        <f t="shared" si="55"/>
        <v>14.93</v>
      </c>
      <c r="L76" s="8">
        <f t="shared" si="58"/>
        <v>-0.9399999999999995</v>
      </c>
    </row>
    <row r="77" spans="1:12" x14ac:dyDescent="0.2">
      <c r="A77" s="9"/>
      <c r="B77" s="206" t="s">
        <v>50</v>
      </c>
      <c r="C77" s="206"/>
      <c r="D77" s="206"/>
      <c r="E77" s="206"/>
      <c r="F77" s="207"/>
      <c r="G77" s="71">
        <f>SUM(G73:G76)</f>
        <v>324.43279999999999</v>
      </c>
      <c r="H77" s="72">
        <f>SUM(H73:H76)</f>
        <v>399.37</v>
      </c>
      <c r="I77" s="6"/>
      <c r="J77" s="71">
        <f>SUM(J73:J76)</f>
        <v>341.58280000000002</v>
      </c>
      <c r="K77" s="72">
        <f>SUM(K73:K76)</f>
        <v>431.77000000000004</v>
      </c>
      <c r="L77" s="8">
        <f t="shared" si="5"/>
        <v>-32.400000000000034</v>
      </c>
    </row>
    <row r="78" spans="1:12" x14ac:dyDescent="0.2">
      <c r="A78" s="52" t="s">
        <v>51</v>
      </c>
      <c r="B78" s="57" t="s">
        <v>52</v>
      </c>
      <c r="C78" s="57"/>
      <c r="D78" s="3"/>
      <c r="E78" s="10"/>
      <c r="F78" s="11"/>
      <c r="G78" s="11"/>
      <c r="H78" s="8"/>
      <c r="I78" s="6"/>
      <c r="J78" s="8"/>
      <c r="K78" s="8"/>
      <c r="L78" s="8"/>
    </row>
    <row r="79" spans="1:12" ht="39.950000000000003" customHeight="1" x14ac:dyDescent="0.2">
      <c r="A79" s="9"/>
      <c r="B79" s="91" t="s">
        <v>157</v>
      </c>
      <c r="C79" s="123" t="s">
        <v>195</v>
      </c>
      <c r="D79" s="7" t="s">
        <v>34</v>
      </c>
      <c r="E79" s="132">
        <v>1</v>
      </c>
      <c r="F79" s="131">
        <v>76.77</v>
      </c>
      <c r="G79" s="70">
        <f>E79*F79</f>
        <v>76.77</v>
      </c>
      <c r="H79" s="8">
        <f t="shared" ref="H79:H87" si="59">ROUND(G79*(1+$G$6),2)</f>
        <v>94.5</v>
      </c>
      <c r="I79" s="138">
        <v>78.59</v>
      </c>
      <c r="J79" s="8">
        <f t="shared" si="23"/>
        <v>78.59</v>
      </c>
      <c r="K79" s="8">
        <f t="shared" ref="K79:K87" si="60">ROUND(J79*(1+$J$6),2)</f>
        <v>99.34</v>
      </c>
      <c r="L79" s="8">
        <f t="shared" si="5"/>
        <v>-4.8400000000000034</v>
      </c>
    </row>
    <row r="80" spans="1:12" ht="39.950000000000003" customHeight="1" x14ac:dyDescent="0.2">
      <c r="A80" s="9"/>
      <c r="B80" s="91" t="s">
        <v>159</v>
      </c>
      <c r="C80" s="123">
        <v>91831</v>
      </c>
      <c r="D80" s="7" t="s">
        <v>66</v>
      </c>
      <c r="E80" s="132">
        <v>5</v>
      </c>
      <c r="F80" s="131">
        <v>4.6500000000000004</v>
      </c>
      <c r="G80" s="70">
        <f t="shared" ref="G80:G87" si="61">E80*F80</f>
        <v>23.25</v>
      </c>
      <c r="H80" s="8">
        <f t="shared" si="59"/>
        <v>28.62</v>
      </c>
      <c r="I80" s="138">
        <v>4.99</v>
      </c>
      <c r="J80" s="8">
        <f t="shared" ref="J80:J87" si="62">E80*I80</f>
        <v>24.950000000000003</v>
      </c>
      <c r="K80" s="8">
        <f t="shared" si="60"/>
        <v>31.54</v>
      </c>
      <c r="L80" s="8">
        <f t="shared" ref="L80:L87" si="63">H80-K80</f>
        <v>-2.9199999999999982</v>
      </c>
    </row>
    <row r="81" spans="1:12" ht="39.950000000000003" customHeight="1" x14ac:dyDescent="0.2">
      <c r="A81" s="9"/>
      <c r="B81" s="91" t="s">
        <v>196</v>
      </c>
      <c r="C81" s="123">
        <v>92023</v>
      </c>
      <c r="D81" s="7" t="s">
        <v>34</v>
      </c>
      <c r="E81" s="132">
        <v>1</v>
      </c>
      <c r="F81" s="131">
        <v>32.82</v>
      </c>
      <c r="G81" s="70">
        <f t="shared" si="61"/>
        <v>32.82</v>
      </c>
      <c r="H81" s="8">
        <f t="shared" si="59"/>
        <v>40.4</v>
      </c>
      <c r="I81" s="138">
        <v>34.79</v>
      </c>
      <c r="J81" s="8">
        <f t="shared" si="62"/>
        <v>34.79</v>
      </c>
      <c r="K81" s="8">
        <f t="shared" si="60"/>
        <v>43.97</v>
      </c>
      <c r="L81" s="8">
        <f t="shared" si="63"/>
        <v>-3.5700000000000003</v>
      </c>
    </row>
    <row r="82" spans="1:12" ht="39.950000000000003" customHeight="1" x14ac:dyDescent="0.2">
      <c r="A82" s="9"/>
      <c r="B82" s="91" t="s">
        <v>158</v>
      </c>
      <c r="C82" s="123">
        <v>91940</v>
      </c>
      <c r="D82" s="7" t="s">
        <v>34</v>
      </c>
      <c r="E82" s="132">
        <v>2</v>
      </c>
      <c r="F82" s="131">
        <v>9.57</v>
      </c>
      <c r="G82" s="70">
        <f t="shared" si="61"/>
        <v>19.14</v>
      </c>
      <c r="H82" s="8">
        <f t="shared" si="59"/>
        <v>23.56</v>
      </c>
      <c r="I82" s="138">
        <v>10.48</v>
      </c>
      <c r="J82" s="8">
        <f t="shared" si="62"/>
        <v>20.96</v>
      </c>
      <c r="K82" s="8">
        <f t="shared" si="60"/>
        <v>26.49</v>
      </c>
      <c r="L82" s="8">
        <f t="shared" si="63"/>
        <v>-2.9299999999999997</v>
      </c>
    </row>
    <row r="83" spans="1:12" ht="39.950000000000003" customHeight="1" x14ac:dyDescent="0.2">
      <c r="A83" s="9"/>
      <c r="B83" s="91" t="s">
        <v>161</v>
      </c>
      <c r="C83" s="123">
        <v>74131</v>
      </c>
      <c r="D83" s="43" t="s">
        <v>34</v>
      </c>
      <c r="E83" s="132">
        <v>1</v>
      </c>
      <c r="F83" s="131">
        <v>69.58</v>
      </c>
      <c r="G83" s="70">
        <f t="shared" si="61"/>
        <v>69.58</v>
      </c>
      <c r="H83" s="8">
        <f t="shared" si="59"/>
        <v>85.65</v>
      </c>
      <c r="I83" s="138">
        <v>73.22</v>
      </c>
      <c r="J83" s="8">
        <f t="shared" si="62"/>
        <v>73.22</v>
      </c>
      <c r="K83" s="8">
        <f t="shared" si="60"/>
        <v>92.55</v>
      </c>
      <c r="L83" s="8">
        <f t="shared" si="63"/>
        <v>-6.8999999999999915</v>
      </c>
    </row>
    <row r="84" spans="1:12" ht="39.950000000000003" customHeight="1" x14ac:dyDescent="0.2">
      <c r="A84" s="9"/>
      <c r="B84" s="91" t="s">
        <v>163</v>
      </c>
      <c r="C84" s="123" t="s">
        <v>162</v>
      </c>
      <c r="D84" s="43" t="s">
        <v>34</v>
      </c>
      <c r="E84" s="132">
        <v>2</v>
      </c>
      <c r="F84" s="131">
        <v>12.12</v>
      </c>
      <c r="G84" s="70">
        <f t="shared" si="61"/>
        <v>24.24</v>
      </c>
      <c r="H84" s="8">
        <f t="shared" si="59"/>
        <v>29.84</v>
      </c>
      <c r="I84" s="138">
        <v>12.38</v>
      </c>
      <c r="J84" s="8">
        <f t="shared" si="62"/>
        <v>24.76</v>
      </c>
      <c r="K84" s="8">
        <f t="shared" si="60"/>
        <v>31.3</v>
      </c>
      <c r="L84" s="8">
        <f t="shared" si="63"/>
        <v>-1.4600000000000009</v>
      </c>
    </row>
    <row r="85" spans="1:12" ht="39.950000000000003" customHeight="1" x14ac:dyDescent="0.2">
      <c r="A85" s="9"/>
      <c r="B85" s="89" t="s">
        <v>164</v>
      </c>
      <c r="C85" s="122">
        <v>91926</v>
      </c>
      <c r="D85" s="43" t="s">
        <v>66</v>
      </c>
      <c r="E85" s="132">
        <v>10</v>
      </c>
      <c r="F85" s="131">
        <v>2.0299999999999998</v>
      </c>
      <c r="G85" s="70">
        <f t="shared" si="61"/>
        <v>20.299999999999997</v>
      </c>
      <c r="H85" s="8">
        <f t="shared" si="59"/>
        <v>24.99</v>
      </c>
      <c r="I85" s="138">
        <v>2.14</v>
      </c>
      <c r="J85" s="8">
        <f t="shared" si="62"/>
        <v>21.400000000000002</v>
      </c>
      <c r="K85" s="8">
        <f t="shared" si="60"/>
        <v>27.05</v>
      </c>
      <c r="L85" s="8">
        <f t="shared" si="63"/>
        <v>-2.0600000000000023</v>
      </c>
    </row>
    <row r="86" spans="1:12" ht="39.950000000000003" customHeight="1" x14ac:dyDescent="0.2">
      <c r="A86" s="9"/>
      <c r="B86" s="89" t="s">
        <v>197</v>
      </c>
      <c r="C86" s="122">
        <v>91928</v>
      </c>
      <c r="D86" s="7" t="s">
        <v>66</v>
      </c>
      <c r="E86" s="132">
        <v>25</v>
      </c>
      <c r="F86" s="131">
        <v>3.2</v>
      </c>
      <c r="G86" s="70">
        <f t="shared" si="61"/>
        <v>80</v>
      </c>
      <c r="H86" s="8">
        <f t="shared" si="59"/>
        <v>98.48</v>
      </c>
      <c r="I86" s="134">
        <v>3.35</v>
      </c>
      <c r="J86" s="8">
        <f t="shared" si="62"/>
        <v>83.75</v>
      </c>
      <c r="K86" s="8">
        <f t="shared" si="60"/>
        <v>105.86</v>
      </c>
      <c r="L86" s="8">
        <f t="shared" si="63"/>
        <v>-7.3799999999999955</v>
      </c>
    </row>
    <row r="87" spans="1:12" ht="39.950000000000003" customHeight="1" x14ac:dyDescent="0.2">
      <c r="A87" s="9"/>
      <c r="B87" s="128" t="s">
        <v>160</v>
      </c>
      <c r="C87" s="122">
        <v>9535</v>
      </c>
      <c r="D87" s="43" t="s">
        <v>34</v>
      </c>
      <c r="E87" s="132">
        <v>1</v>
      </c>
      <c r="F87" s="131">
        <v>51.7</v>
      </c>
      <c r="G87" s="70">
        <f t="shared" si="61"/>
        <v>51.7</v>
      </c>
      <c r="H87" s="8">
        <f t="shared" si="59"/>
        <v>63.64</v>
      </c>
      <c r="I87" s="131">
        <v>53.12</v>
      </c>
      <c r="J87" s="8">
        <f t="shared" si="62"/>
        <v>53.12</v>
      </c>
      <c r="K87" s="8">
        <f t="shared" si="60"/>
        <v>67.14</v>
      </c>
      <c r="L87" s="8">
        <f t="shared" si="63"/>
        <v>-3.5</v>
      </c>
    </row>
    <row r="88" spans="1:12" x14ac:dyDescent="0.2">
      <c r="A88" s="9"/>
      <c r="B88" s="206" t="s">
        <v>53</v>
      </c>
      <c r="C88" s="206"/>
      <c r="D88" s="206"/>
      <c r="E88" s="206"/>
      <c r="F88" s="207"/>
      <c r="G88" s="71">
        <f>SUM(G79:G86)</f>
        <v>346.1</v>
      </c>
      <c r="H88" s="72">
        <f>SUM(H79:H86)</f>
        <v>426.04</v>
      </c>
      <c r="I88" s="6"/>
      <c r="J88" s="71">
        <f>SUM(J79:J86)</f>
        <v>362.42</v>
      </c>
      <c r="K88" s="72">
        <f>SUM(K79:K86)</f>
        <v>458.1</v>
      </c>
      <c r="L88" s="8">
        <f t="shared" si="5"/>
        <v>-32.06</v>
      </c>
    </row>
    <row r="89" spans="1:12" ht="12" customHeight="1" x14ac:dyDescent="0.2">
      <c r="A89" s="52" t="s">
        <v>54</v>
      </c>
      <c r="B89" s="57" t="s">
        <v>55</v>
      </c>
      <c r="C89" s="57"/>
      <c r="D89" s="3"/>
      <c r="E89" s="10"/>
      <c r="F89" s="11"/>
      <c r="G89" s="11"/>
      <c r="H89" s="8"/>
      <c r="I89" s="6"/>
      <c r="J89" s="8"/>
      <c r="K89" s="8"/>
      <c r="L89" s="8"/>
    </row>
    <row r="90" spans="1:12" ht="39.950000000000003" customHeight="1" x14ac:dyDescent="0.2">
      <c r="A90" s="9"/>
      <c r="B90" s="56" t="s">
        <v>122</v>
      </c>
      <c r="C90" s="122">
        <v>72915</v>
      </c>
      <c r="D90" s="7" t="s">
        <v>5</v>
      </c>
      <c r="E90" s="132">
        <v>0.3</v>
      </c>
      <c r="F90" s="131">
        <f>F13</f>
        <v>9.51</v>
      </c>
      <c r="G90" s="70">
        <f t="shared" ref="G90:G95" si="64">E90*F90</f>
        <v>2.8529999999999998</v>
      </c>
      <c r="H90" s="8">
        <f t="shared" ref="H90:H95" si="65">ROUND(G90*(1+$G$6),2)</f>
        <v>3.51</v>
      </c>
      <c r="I90" s="131">
        <f>I13</f>
        <v>9.9</v>
      </c>
      <c r="J90" s="8">
        <f t="shared" ref="J90:J95" si="66">E90*I90</f>
        <v>2.97</v>
      </c>
      <c r="K90" s="8">
        <f t="shared" ref="K90:K95" si="67">ROUND(J90*(1+$J$6),2)</f>
        <v>3.75</v>
      </c>
      <c r="L90" s="8">
        <f t="shared" ref="L90:L95" si="68">H90-K90</f>
        <v>-0.24000000000000021</v>
      </c>
    </row>
    <row r="91" spans="1:12" ht="39.950000000000003" customHeight="1" x14ac:dyDescent="0.2">
      <c r="A91" s="9"/>
      <c r="B91" s="55" t="s">
        <v>166</v>
      </c>
      <c r="C91" s="122">
        <v>72132</v>
      </c>
      <c r="D91" s="7" t="s">
        <v>4</v>
      </c>
      <c r="E91" s="131" t="s">
        <v>167</v>
      </c>
      <c r="F91" s="131">
        <v>57.38</v>
      </c>
      <c r="G91" s="70">
        <f t="shared" si="64"/>
        <v>88.365200000000002</v>
      </c>
      <c r="H91" s="8">
        <f t="shared" si="65"/>
        <v>108.78</v>
      </c>
      <c r="I91" s="132">
        <v>60.77</v>
      </c>
      <c r="J91" s="8">
        <f t="shared" si="66"/>
        <v>93.585800000000006</v>
      </c>
      <c r="K91" s="8">
        <f t="shared" si="67"/>
        <v>118.29</v>
      </c>
      <c r="L91" s="8">
        <f t="shared" si="68"/>
        <v>-9.5100000000000051</v>
      </c>
    </row>
    <row r="92" spans="1:12" ht="39.950000000000003" customHeight="1" x14ac:dyDescent="0.2">
      <c r="A92" s="14"/>
      <c r="B92" s="55" t="s">
        <v>172</v>
      </c>
      <c r="C92" s="122">
        <v>87894</v>
      </c>
      <c r="D92" s="7" t="s">
        <v>4</v>
      </c>
      <c r="E92" s="139">
        <v>1.2</v>
      </c>
      <c r="F92" s="131">
        <v>4.5</v>
      </c>
      <c r="G92" s="70">
        <f t="shared" si="64"/>
        <v>5.3999999999999995</v>
      </c>
      <c r="H92" s="8">
        <f t="shared" si="65"/>
        <v>6.65</v>
      </c>
      <c r="I92" s="131">
        <v>4.88</v>
      </c>
      <c r="J92" s="8">
        <f t="shared" si="66"/>
        <v>5.8559999999999999</v>
      </c>
      <c r="K92" s="8">
        <f t="shared" si="67"/>
        <v>7.4</v>
      </c>
      <c r="L92" s="8">
        <f t="shared" si="68"/>
        <v>-0.75</v>
      </c>
    </row>
    <row r="93" spans="1:12" ht="39.950000000000003" customHeight="1" x14ac:dyDescent="0.2">
      <c r="A93" s="14"/>
      <c r="B93" s="90" t="s">
        <v>169</v>
      </c>
      <c r="C93" s="122">
        <v>6171</v>
      </c>
      <c r="D93" s="7" t="s">
        <v>95</v>
      </c>
      <c r="E93" s="139">
        <v>1</v>
      </c>
      <c r="F93" s="131">
        <v>18.91</v>
      </c>
      <c r="G93" s="70">
        <f t="shared" si="64"/>
        <v>18.91</v>
      </c>
      <c r="H93" s="8">
        <f t="shared" si="65"/>
        <v>23.28</v>
      </c>
      <c r="I93" s="132">
        <v>19.63</v>
      </c>
      <c r="J93" s="8">
        <f t="shared" si="66"/>
        <v>19.63</v>
      </c>
      <c r="K93" s="8">
        <f t="shared" si="67"/>
        <v>24.81</v>
      </c>
      <c r="L93" s="8">
        <f t="shared" si="68"/>
        <v>-1.5299999999999976</v>
      </c>
    </row>
    <row r="94" spans="1:12" ht="39.950000000000003" customHeight="1" x14ac:dyDescent="0.2">
      <c r="A94" s="14"/>
      <c r="B94" s="58" t="s">
        <v>19</v>
      </c>
      <c r="C94" s="122">
        <v>94975</v>
      </c>
      <c r="D94" s="7" t="s">
        <v>5</v>
      </c>
      <c r="E94" s="139">
        <v>0.03</v>
      </c>
      <c r="F94" s="131">
        <v>370.72</v>
      </c>
      <c r="G94" s="70">
        <f t="shared" si="64"/>
        <v>11.121600000000001</v>
      </c>
      <c r="H94" s="8">
        <f t="shared" si="65"/>
        <v>13.69</v>
      </c>
      <c r="I94" s="132">
        <v>286.64999999999998</v>
      </c>
      <c r="J94" s="8">
        <f t="shared" si="66"/>
        <v>8.599499999999999</v>
      </c>
      <c r="K94" s="8">
        <f t="shared" si="67"/>
        <v>10.87</v>
      </c>
      <c r="L94" s="8">
        <f t="shared" si="68"/>
        <v>2.8200000000000003</v>
      </c>
    </row>
    <row r="95" spans="1:12" ht="39.950000000000003" customHeight="1" x14ac:dyDescent="0.2">
      <c r="A95" s="14"/>
      <c r="B95" s="58" t="s">
        <v>68</v>
      </c>
      <c r="C95" s="122" t="str">
        <f>C29</f>
        <v>73922/3</v>
      </c>
      <c r="D95" s="7" t="s">
        <v>4</v>
      </c>
      <c r="E95" s="139">
        <v>0.04</v>
      </c>
      <c r="F95" s="131">
        <f>F29</f>
        <v>40.4</v>
      </c>
      <c r="G95" s="70">
        <f t="shared" si="64"/>
        <v>1.6159999999999999</v>
      </c>
      <c r="H95" s="8">
        <f t="shared" si="65"/>
        <v>1.99</v>
      </c>
      <c r="I95" s="132">
        <f>I29</f>
        <v>44.32</v>
      </c>
      <c r="J95" s="8">
        <f t="shared" si="66"/>
        <v>1.7728000000000002</v>
      </c>
      <c r="K95" s="8">
        <f t="shared" si="67"/>
        <v>2.2400000000000002</v>
      </c>
      <c r="L95" s="8">
        <f t="shared" si="68"/>
        <v>-0.25000000000000022</v>
      </c>
    </row>
    <row r="96" spans="1:12" x14ac:dyDescent="0.2">
      <c r="A96" s="15"/>
      <c r="B96" s="206" t="s">
        <v>56</v>
      </c>
      <c r="C96" s="206"/>
      <c r="D96" s="206"/>
      <c r="E96" s="206"/>
      <c r="F96" s="207"/>
      <c r="G96" s="71">
        <f>SUM(G90:G95)</f>
        <v>128.26580000000001</v>
      </c>
      <c r="H96" s="72">
        <f>SUM(H90:H95)</f>
        <v>157.90000000000003</v>
      </c>
      <c r="I96" s="6"/>
      <c r="J96" s="71">
        <f>SUM(J90:J95)</f>
        <v>132.41409999999999</v>
      </c>
      <c r="K96" s="72">
        <f>SUM(K90:K95)</f>
        <v>167.36</v>
      </c>
      <c r="L96" s="8">
        <f t="shared" ref="L96:L136" si="69">H96-K96</f>
        <v>-9.4599999999999795</v>
      </c>
    </row>
    <row r="97" spans="1:12" x14ac:dyDescent="0.2">
      <c r="A97" s="52" t="s">
        <v>57</v>
      </c>
      <c r="B97" s="16" t="s">
        <v>72</v>
      </c>
      <c r="C97" s="16"/>
      <c r="D97" s="16"/>
      <c r="E97" s="16"/>
      <c r="F97" s="16"/>
      <c r="G97" s="73"/>
      <c r="H97" s="8"/>
      <c r="I97" s="6"/>
      <c r="J97" s="8"/>
      <c r="K97" s="8"/>
      <c r="L97" s="8"/>
    </row>
    <row r="98" spans="1:12" ht="39.950000000000003" customHeight="1" x14ac:dyDescent="0.2">
      <c r="A98" s="9"/>
      <c r="B98" s="56" t="s">
        <v>122</v>
      </c>
      <c r="C98" s="122">
        <v>72915</v>
      </c>
      <c r="D98" s="7" t="s">
        <v>5</v>
      </c>
      <c r="E98" s="139">
        <v>11.56</v>
      </c>
      <c r="F98" s="131">
        <f>F90</f>
        <v>9.51</v>
      </c>
      <c r="G98" s="20">
        <f t="shared" ref="G98:G113" si="70">E98*F98</f>
        <v>109.93560000000001</v>
      </c>
      <c r="H98" s="8">
        <f t="shared" ref="H98:H113" si="71">ROUND(G98*(1+$G$6),2)</f>
        <v>135.33000000000001</v>
      </c>
      <c r="I98" s="132">
        <f>I90</f>
        <v>9.9</v>
      </c>
      <c r="J98" s="8">
        <f t="shared" ref="J98:J113" si="72">E98*I98</f>
        <v>114.444</v>
      </c>
      <c r="K98" s="8">
        <f t="shared" ref="K98:K113" si="73">ROUND(J98*(1+$J$6),2)</f>
        <v>144.66</v>
      </c>
      <c r="L98" s="8">
        <f t="shared" ref="L98:L113" si="74">H98-K98</f>
        <v>-9.3299999999999841</v>
      </c>
    </row>
    <row r="99" spans="1:12" ht="39.950000000000003" customHeight="1" x14ac:dyDescent="0.2">
      <c r="A99" s="9"/>
      <c r="B99" s="61" t="s">
        <v>130</v>
      </c>
      <c r="C99" s="122">
        <v>95241</v>
      </c>
      <c r="D99" s="43" t="s">
        <v>4</v>
      </c>
      <c r="E99" s="139">
        <v>2.86</v>
      </c>
      <c r="F99" s="131">
        <f>F28</f>
        <v>19.86</v>
      </c>
      <c r="G99" s="20">
        <f t="shared" si="70"/>
        <v>56.799599999999998</v>
      </c>
      <c r="H99" s="8">
        <f t="shared" si="71"/>
        <v>69.92</v>
      </c>
      <c r="I99" s="132">
        <f>I28</f>
        <v>21.02</v>
      </c>
      <c r="J99" s="8">
        <f t="shared" si="72"/>
        <v>60.117199999999997</v>
      </c>
      <c r="K99" s="8">
        <f t="shared" si="73"/>
        <v>75.989999999999995</v>
      </c>
      <c r="L99" s="8">
        <f t="shared" si="74"/>
        <v>-6.0699999999999932</v>
      </c>
    </row>
    <row r="100" spans="1:12" ht="39.950000000000003" customHeight="1" x14ac:dyDescent="0.2">
      <c r="A100" s="9"/>
      <c r="B100" s="55" t="s">
        <v>175</v>
      </c>
      <c r="C100" s="122">
        <v>87487</v>
      </c>
      <c r="D100" s="43" t="s">
        <v>4</v>
      </c>
      <c r="E100" s="139">
        <v>9.92</v>
      </c>
      <c r="F100" s="131">
        <v>63.92</v>
      </c>
      <c r="G100" s="20">
        <f t="shared" si="70"/>
        <v>634.08640000000003</v>
      </c>
      <c r="H100" s="8">
        <f t="shared" si="71"/>
        <v>780.56</v>
      </c>
      <c r="I100" s="132">
        <v>67.41</v>
      </c>
      <c r="J100" s="8">
        <f t="shared" si="72"/>
        <v>668.70719999999994</v>
      </c>
      <c r="K100" s="8">
        <f t="shared" si="73"/>
        <v>845.25</v>
      </c>
      <c r="L100" s="8">
        <f t="shared" si="74"/>
        <v>-64.690000000000055</v>
      </c>
    </row>
    <row r="101" spans="1:12" ht="39.950000000000003" customHeight="1" x14ac:dyDescent="0.2">
      <c r="A101" s="9"/>
      <c r="B101" s="58" t="s">
        <v>20</v>
      </c>
      <c r="C101" s="122" t="s">
        <v>168</v>
      </c>
      <c r="D101" s="7" t="s">
        <v>4</v>
      </c>
      <c r="E101" s="139">
        <v>2.86</v>
      </c>
      <c r="F101" s="131">
        <f>F29</f>
        <v>40.4</v>
      </c>
      <c r="G101" s="20">
        <f t="shared" si="70"/>
        <v>115.544</v>
      </c>
      <c r="H101" s="8">
        <f t="shared" si="71"/>
        <v>142.22999999999999</v>
      </c>
      <c r="I101" s="132">
        <f>I29</f>
        <v>44.32</v>
      </c>
      <c r="J101" s="8">
        <f t="shared" si="72"/>
        <v>126.7552</v>
      </c>
      <c r="K101" s="8">
        <f t="shared" si="73"/>
        <v>160.22</v>
      </c>
      <c r="L101" s="8">
        <f t="shared" si="74"/>
        <v>-17.990000000000009</v>
      </c>
    </row>
    <row r="102" spans="1:12" ht="39.950000000000003" customHeight="1" x14ac:dyDescent="0.2">
      <c r="A102" s="14"/>
      <c r="B102" s="55" t="s">
        <v>171</v>
      </c>
      <c r="C102" s="122">
        <f>C92</f>
        <v>87894</v>
      </c>
      <c r="D102" s="43" t="s">
        <v>4</v>
      </c>
      <c r="E102" s="135" t="s">
        <v>173</v>
      </c>
      <c r="F102" s="131">
        <f>F92</f>
        <v>4.5</v>
      </c>
      <c r="G102" s="20">
        <f t="shared" si="70"/>
        <v>44.64</v>
      </c>
      <c r="H102" s="8">
        <f t="shared" si="71"/>
        <v>54.95</v>
      </c>
      <c r="I102" s="131">
        <f>I92</f>
        <v>4.88</v>
      </c>
      <c r="J102" s="8">
        <f t="shared" si="72"/>
        <v>48.409599999999998</v>
      </c>
      <c r="K102" s="8">
        <f t="shared" si="73"/>
        <v>61.19</v>
      </c>
      <c r="L102" s="8">
        <f t="shared" si="74"/>
        <v>-6.2399999999999949</v>
      </c>
    </row>
    <row r="103" spans="1:12" ht="39.950000000000003" customHeight="1" x14ac:dyDescent="0.2">
      <c r="A103" s="14"/>
      <c r="B103" s="55" t="s">
        <v>198</v>
      </c>
      <c r="C103" s="122" t="s">
        <v>199</v>
      </c>
      <c r="D103" s="43" t="s">
        <v>4</v>
      </c>
      <c r="E103" s="135" t="s">
        <v>174</v>
      </c>
      <c r="F103" s="131">
        <v>67.849999999999994</v>
      </c>
      <c r="G103" s="20">
        <f t="shared" si="70"/>
        <v>194.05099999999999</v>
      </c>
      <c r="H103" s="8">
        <f t="shared" si="71"/>
        <v>238.88</v>
      </c>
      <c r="I103" s="131">
        <v>70.37</v>
      </c>
      <c r="J103" s="8">
        <f t="shared" si="72"/>
        <v>201.25820000000002</v>
      </c>
      <c r="K103" s="8">
        <f t="shared" si="73"/>
        <v>254.39</v>
      </c>
      <c r="L103" s="8">
        <f t="shared" si="74"/>
        <v>-15.509999999999991</v>
      </c>
    </row>
    <row r="104" spans="1:12" ht="39.950000000000003" customHeight="1" x14ac:dyDescent="0.2">
      <c r="A104" s="14"/>
      <c r="B104" s="61" t="s">
        <v>177</v>
      </c>
      <c r="C104" s="122">
        <v>71183</v>
      </c>
      <c r="D104" s="43" t="s">
        <v>4</v>
      </c>
      <c r="E104" s="135" t="s">
        <v>176</v>
      </c>
      <c r="F104" s="131">
        <v>68.03</v>
      </c>
      <c r="G104" s="20">
        <f t="shared" si="70"/>
        <v>120.4131</v>
      </c>
      <c r="H104" s="8">
        <f t="shared" si="71"/>
        <v>148.22999999999999</v>
      </c>
      <c r="I104" s="131">
        <v>72.099999999999994</v>
      </c>
      <c r="J104" s="8">
        <f t="shared" si="72"/>
        <v>127.61699999999999</v>
      </c>
      <c r="K104" s="8">
        <f t="shared" si="73"/>
        <v>161.31</v>
      </c>
      <c r="L104" s="8">
        <f t="shared" si="74"/>
        <v>-13.080000000000013</v>
      </c>
    </row>
    <row r="105" spans="1:12" ht="39.950000000000003" customHeight="1" x14ac:dyDescent="0.2">
      <c r="A105" s="14"/>
      <c r="B105" s="55" t="s">
        <v>179</v>
      </c>
      <c r="C105" s="122">
        <v>87519</v>
      </c>
      <c r="D105" s="7" t="s">
        <v>4</v>
      </c>
      <c r="E105" s="135">
        <v>7.92</v>
      </c>
      <c r="F105" s="131">
        <f>F32</f>
        <v>56.88</v>
      </c>
      <c r="G105" s="20">
        <f t="shared" si="70"/>
        <v>450.4896</v>
      </c>
      <c r="H105" s="8">
        <f t="shared" si="71"/>
        <v>554.54999999999995</v>
      </c>
      <c r="I105" s="131">
        <f>I32</f>
        <v>61.4</v>
      </c>
      <c r="J105" s="8">
        <f t="shared" si="72"/>
        <v>486.28800000000001</v>
      </c>
      <c r="K105" s="8">
        <f t="shared" si="73"/>
        <v>614.66999999999996</v>
      </c>
      <c r="L105" s="8">
        <f t="shared" si="74"/>
        <v>-60.120000000000005</v>
      </c>
    </row>
    <row r="106" spans="1:12" ht="39.950000000000003" customHeight="1" x14ac:dyDescent="0.2">
      <c r="A106" s="14"/>
      <c r="B106" s="55" t="s">
        <v>180</v>
      </c>
      <c r="C106" s="122">
        <f>C92</f>
        <v>87894</v>
      </c>
      <c r="D106" s="43" t="s">
        <v>4</v>
      </c>
      <c r="E106" s="135">
        <v>7.92</v>
      </c>
      <c r="F106" s="131">
        <f>F102</f>
        <v>4.5</v>
      </c>
      <c r="G106" s="20">
        <f t="shared" si="70"/>
        <v>35.64</v>
      </c>
      <c r="H106" s="8">
        <f t="shared" si="71"/>
        <v>43.87</v>
      </c>
      <c r="I106" s="131">
        <f>I102</f>
        <v>4.88</v>
      </c>
      <c r="J106" s="8">
        <f t="shared" si="72"/>
        <v>38.6496</v>
      </c>
      <c r="K106" s="8">
        <f t="shared" si="73"/>
        <v>48.85</v>
      </c>
      <c r="L106" s="8">
        <f t="shared" si="74"/>
        <v>-4.980000000000004</v>
      </c>
    </row>
    <row r="107" spans="1:12" ht="39.950000000000003" customHeight="1" x14ac:dyDescent="0.2">
      <c r="A107" s="14"/>
      <c r="B107" s="55" t="s">
        <v>178</v>
      </c>
      <c r="C107" s="122" t="str">
        <f>C103</f>
        <v>74141/1</v>
      </c>
      <c r="D107" s="43" t="s">
        <v>4</v>
      </c>
      <c r="E107" s="135" t="s">
        <v>176</v>
      </c>
      <c r="F107" s="131">
        <f>F103</f>
        <v>67.849999999999994</v>
      </c>
      <c r="G107" s="20">
        <f t="shared" si="70"/>
        <v>120.0945</v>
      </c>
      <c r="H107" s="8">
        <f t="shared" si="71"/>
        <v>147.84</v>
      </c>
      <c r="I107" s="131">
        <f>I103</f>
        <v>70.37</v>
      </c>
      <c r="J107" s="8">
        <f t="shared" si="72"/>
        <v>124.5549</v>
      </c>
      <c r="K107" s="8">
        <f t="shared" si="73"/>
        <v>157.44</v>
      </c>
      <c r="L107" s="8">
        <f t="shared" si="74"/>
        <v>-9.5999999999999943</v>
      </c>
    </row>
    <row r="108" spans="1:12" ht="39.950000000000003" customHeight="1" x14ac:dyDescent="0.2">
      <c r="A108" s="14"/>
      <c r="B108" s="55" t="s">
        <v>182</v>
      </c>
      <c r="C108" s="122" t="s">
        <v>181</v>
      </c>
      <c r="D108" s="7" t="s">
        <v>5</v>
      </c>
      <c r="E108" s="140">
        <v>1</v>
      </c>
      <c r="F108" s="131">
        <v>131.16</v>
      </c>
      <c r="G108" s="20">
        <f t="shared" si="70"/>
        <v>131.16</v>
      </c>
      <c r="H108" s="8">
        <f t="shared" si="71"/>
        <v>161.46</v>
      </c>
      <c r="I108" s="131">
        <v>140.29</v>
      </c>
      <c r="J108" s="8">
        <f t="shared" si="72"/>
        <v>140.29</v>
      </c>
      <c r="K108" s="8">
        <f t="shared" si="73"/>
        <v>177.33</v>
      </c>
      <c r="L108" s="8">
        <f t="shared" si="74"/>
        <v>-15.870000000000005</v>
      </c>
    </row>
    <row r="109" spans="1:12" ht="39.950000000000003" customHeight="1" x14ac:dyDescent="0.2">
      <c r="A109" s="14"/>
      <c r="B109" s="55" t="s">
        <v>200</v>
      </c>
      <c r="C109" s="122" t="str">
        <f>C103</f>
        <v>74141/1</v>
      </c>
      <c r="D109" s="43" t="s">
        <v>4</v>
      </c>
      <c r="E109" s="135" t="s">
        <v>176</v>
      </c>
      <c r="F109" s="131">
        <f>F103</f>
        <v>67.849999999999994</v>
      </c>
      <c r="G109" s="20">
        <f t="shared" si="70"/>
        <v>120.0945</v>
      </c>
      <c r="H109" s="8">
        <f t="shared" si="71"/>
        <v>147.84</v>
      </c>
      <c r="I109" s="131">
        <f>I103</f>
        <v>70.37</v>
      </c>
      <c r="J109" s="8">
        <f t="shared" si="72"/>
        <v>124.5549</v>
      </c>
      <c r="K109" s="8">
        <f t="shared" si="73"/>
        <v>157.44</v>
      </c>
      <c r="L109" s="8">
        <f t="shared" si="74"/>
        <v>-9.5999999999999943</v>
      </c>
    </row>
    <row r="110" spans="1:12" ht="39.950000000000003" customHeight="1" x14ac:dyDescent="0.2">
      <c r="A110" s="14"/>
      <c r="B110" s="124" t="s">
        <v>183</v>
      </c>
      <c r="C110" s="122">
        <f>C57</f>
        <v>89714</v>
      </c>
      <c r="D110" s="43" t="s">
        <v>66</v>
      </c>
      <c r="E110" s="141">
        <v>6</v>
      </c>
      <c r="F110" s="131">
        <f>F57</f>
        <v>37.119999999999997</v>
      </c>
      <c r="G110" s="20">
        <f t="shared" si="70"/>
        <v>222.71999999999997</v>
      </c>
      <c r="H110" s="8">
        <f t="shared" si="71"/>
        <v>274.17</v>
      </c>
      <c r="I110" s="131">
        <f>I57</f>
        <v>39.78</v>
      </c>
      <c r="J110" s="8">
        <f t="shared" si="72"/>
        <v>238.68</v>
      </c>
      <c r="K110" s="8">
        <f t="shared" si="73"/>
        <v>301.69</v>
      </c>
      <c r="L110" s="8">
        <f t="shared" si="74"/>
        <v>-27.519999999999982</v>
      </c>
    </row>
    <row r="111" spans="1:12" ht="39.950000000000003" customHeight="1" x14ac:dyDescent="0.2">
      <c r="A111" s="14"/>
      <c r="B111" s="55" t="s">
        <v>185</v>
      </c>
      <c r="C111" s="122">
        <v>89796</v>
      </c>
      <c r="D111" s="7" t="s">
        <v>34</v>
      </c>
      <c r="E111" s="142">
        <v>3</v>
      </c>
      <c r="F111" s="131">
        <v>26.64</v>
      </c>
      <c r="G111" s="20">
        <f t="shared" si="70"/>
        <v>79.92</v>
      </c>
      <c r="H111" s="8">
        <f t="shared" si="71"/>
        <v>98.38</v>
      </c>
      <c r="I111" s="132">
        <v>27.82</v>
      </c>
      <c r="J111" s="8">
        <f t="shared" si="72"/>
        <v>83.460000000000008</v>
      </c>
      <c r="K111" s="8">
        <f t="shared" si="73"/>
        <v>105.49</v>
      </c>
      <c r="L111" s="8">
        <f t="shared" si="74"/>
        <v>-7.1099999999999994</v>
      </c>
    </row>
    <row r="112" spans="1:12" ht="39.950000000000003" customHeight="1" x14ac:dyDescent="0.2">
      <c r="A112" s="14"/>
      <c r="B112" s="55" t="s">
        <v>184</v>
      </c>
      <c r="C112" s="122">
        <v>89750</v>
      </c>
      <c r="D112" s="7" t="s">
        <v>34</v>
      </c>
      <c r="E112" s="142">
        <v>1</v>
      </c>
      <c r="F112" s="131">
        <f>F60</f>
        <v>39.07</v>
      </c>
      <c r="G112" s="20">
        <f t="shared" si="70"/>
        <v>39.07</v>
      </c>
      <c r="H112" s="8">
        <f t="shared" si="71"/>
        <v>48.1</v>
      </c>
      <c r="I112" s="132">
        <f>I60</f>
        <v>39.979999999999997</v>
      </c>
      <c r="J112" s="8">
        <f t="shared" si="72"/>
        <v>39.979999999999997</v>
      </c>
      <c r="K112" s="8">
        <f t="shared" si="73"/>
        <v>50.53</v>
      </c>
      <c r="L112" s="8">
        <f t="shared" si="74"/>
        <v>-2.4299999999999997</v>
      </c>
    </row>
    <row r="113" spans="1:14" ht="39.950000000000003" customHeight="1" x14ac:dyDescent="0.2">
      <c r="A113" s="14"/>
      <c r="B113" s="56" t="s">
        <v>14</v>
      </c>
      <c r="C113" s="122" t="str">
        <f>C24</f>
        <v>73964/6</v>
      </c>
      <c r="D113" s="7" t="s">
        <v>5</v>
      </c>
      <c r="E113" s="142">
        <v>0.4</v>
      </c>
      <c r="F113" s="131">
        <f>F24</f>
        <v>43.53</v>
      </c>
      <c r="G113" s="20">
        <f t="shared" si="70"/>
        <v>17.412000000000003</v>
      </c>
      <c r="H113" s="8">
        <f t="shared" si="71"/>
        <v>21.43</v>
      </c>
      <c r="I113" s="132">
        <f>I24</f>
        <v>48.3</v>
      </c>
      <c r="J113" s="8">
        <f t="shared" si="72"/>
        <v>19.32</v>
      </c>
      <c r="K113" s="8">
        <f t="shared" si="73"/>
        <v>24.42</v>
      </c>
      <c r="L113" s="8">
        <f t="shared" si="74"/>
        <v>-2.990000000000002</v>
      </c>
    </row>
    <row r="114" spans="1:14" x14ac:dyDescent="0.2">
      <c r="A114" s="37"/>
      <c r="B114" s="208" t="s">
        <v>73</v>
      </c>
      <c r="C114" s="206"/>
      <c r="D114" s="206"/>
      <c r="E114" s="206"/>
      <c r="F114" s="207"/>
      <c r="G114" s="73">
        <f>SUM(G98:G110)</f>
        <v>2355.6682999999998</v>
      </c>
      <c r="H114" s="147">
        <f>SUM(H98:H110)</f>
        <v>2899.83</v>
      </c>
      <c r="I114" s="6"/>
      <c r="J114" s="73">
        <f>SUM(J98:J110)</f>
        <v>2500.3258000000001</v>
      </c>
      <c r="K114" s="147">
        <f>SUM(K98:K110)</f>
        <v>3160.4300000000003</v>
      </c>
      <c r="L114" s="8">
        <f t="shared" si="69"/>
        <v>-260.60000000000036</v>
      </c>
    </row>
    <row r="115" spans="1:14" x14ac:dyDescent="0.2">
      <c r="A115" s="35" t="s">
        <v>64</v>
      </c>
      <c r="B115" s="32" t="s">
        <v>65</v>
      </c>
      <c r="C115" s="32"/>
      <c r="D115" s="32"/>
      <c r="E115" s="32"/>
      <c r="F115" s="32"/>
      <c r="G115" s="33"/>
      <c r="H115" s="8"/>
      <c r="I115" s="6"/>
      <c r="J115" s="8"/>
      <c r="K115" s="8"/>
      <c r="L115" s="8"/>
    </row>
    <row r="116" spans="1:14" ht="39.950000000000003" customHeight="1" x14ac:dyDescent="0.2">
      <c r="A116" s="36"/>
      <c r="B116" s="56" t="s">
        <v>122</v>
      </c>
      <c r="C116" s="122">
        <v>72915</v>
      </c>
      <c r="D116" s="34" t="s">
        <v>5</v>
      </c>
      <c r="E116" s="134">
        <v>5.48</v>
      </c>
      <c r="F116" s="131">
        <f>F90</f>
        <v>9.51</v>
      </c>
      <c r="G116" s="74">
        <f t="shared" ref="G116:G121" si="75">E116*F116</f>
        <v>52.114800000000002</v>
      </c>
      <c r="H116" s="8">
        <f t="shared" ref="H116:H121" si="76">ROUND(G116*(1+$G$6),2)</f>
        <v>64.150000000000006</v>
      </c>
      <c r="I116" s="131">
        <f>I90</f>
        <v>9.9</v>
      </c>
      <c r="J116" s="8">
        <f t="shared" ref="J116:J121" si="77">E116*I116</f>
        <v>54.25200000000001</v>
      </c>
      <c r="K116" s="8">
        <f t="shared" ref="K116:K121" si="78">ROUND(J116*(1+$J$6),2)</f>
        <v>68.569999999999993</v>
      </c>
      <c r="L116" s="8">
        <f t="shared" ref="L116:L121" si="79">H116-K116</f>
        <v>-4.4199999999999875</v>
      </c>
    </row>
    <row r="117" spans="1:14" ht="39.950000000000003" customHeight="1" x14ac:dyDescent="0.2">
      <c r="A117" s="36"/>
      <c r="B117" s="55" t="s">
        <v>186</v>
      </c>
      <c r="C117" s="122">
        <v>87487</v>
      </c>
      <c r="D117" s="7" t="s">
        <v>4</v>
      </c>
      <c r="E117" s="134">
        <v>12.66</v>
      </c>
      <c r="F117" s="131">
        <f>F100</f>
        <v>63.92</v>
      </c>
      <c r="G117" s="74">
        <f t="shared" si="75"/>
        <v>809.22720000000004</v>
      </c>
      <c r="H117" s="8">
        <f t="shared" si="76"/>
        <v>996.16</v>
      </c>
      <c r="I117" s="143">
        <f>I100</f>
        <v>67.41</v>
      </c>
      <c r="J117" s="8">
        <f t="shared" si="77"/>
        <v>853.41059999999993</v>
      </c>
      <c r="K117" s="8">
        <f t="shared" si="78"/>
        <v>1078.71</v>
      </c>
      <c r="L117" s="8">
        <f t="shared" si="79"/>
        <v>-82.550000000000068</v>
      </c>
    </row>
    <row r="118" spans="1:14" ht="39.950000000000003" customHeight="1" x14ac:dyDescent="0.2">
      <c r="A118" s="113"/>
      <c r="B118" s="62" t="s">
        <v>69</v>
      </c>
      <c r="C118" s="122">
        <v>91795</v>
      </c>
      <c r="D118" s="34" t="s">
        <v>66</v>
      </c>
      <c r="E118" s="134">
        <v>3</v>
      </c>
      <c r="F118" s="131">
        <f>F110</f>
        <v>37.119999999999997</v>
      </c>
      <c r="G118" s="74">
        <f t="shared" si="75"/>
        <v>111.35999999999999</v>
      </c>
      <c r="H118" s="8">
        <f t="shared" si="76"/>
        <v>137.08000000000001</v>
      </c>
      <c r="I118" s="144">
        <f>I110</f>
        <v>39.78</v>
      </c>
      <c r="J118" s="8">
        <f t="shared" si="77"/>
        <v>119.34</v>
      </c>
      <c r="K118" s="8">
        <f t="shared" si="78"/>
        <v>150.85</v>
      </c>
      <c r="L118" s="8">
        <f t="shared" si="79"/>
        <v>-13.769999999999982</v>
      </c>
    </row>
    <row r="119" spans="1:14" ht="39.950000000000003" customHeight="1" x14ac:dyDescent="0.2">
      <c r="A119" s="36"/>
      <c r="B119" s="55" t="s">
        <v>182</v>
      </c>
      <c r="C119" s="122" t="s">
        <v>181</v>
      </c>
      <c r="D119" s="7" t="s">
        <v>5</v>
      </c>
      <c r="E119" s="134">
        <v>0.5</v>
      </c>
      <c r="F119" s="131">
        <f>F108</f>
        <v>131.16</v>
      </c>
      <c r="G119" s="74">
        <f t="shared" si="75"/>
        <v>65.58</v>
      </c>
      <c r="H119" s="8">
        <f t="shared" si="76"/>
        <v>80.73</v>
      </c>
      <c r="I119" s="144">
        <f>I108</f>
        <v>140.29</v>
      </c>
      <c r="J119" s="8">
        <f t="shared" si="77"/>
        <v>70.144999999999996</v>
      </c>
      <c r="K119" s="8">
        <f t="shared" si="78"/>
        <v>88.66</v>
      </c>
      <c r="L119" s="8">
        <f t="shared" si="79"/>
        <v>-7.9299999999999926</v>
      </c>
    </row>
    <row r="120" spans="1:14" ht="39.950000000000003" customHeight="1" x14ac:dyDescent="0.2">
      <c r="A120" s="36"/>
      <c r="B120" s="55" t="s">
        <v>201</v>
      </c>
      <c r="C120" s="122" t="str">
        <f>C103</f>
        <v>74141/1</v>
      </c>
      <c r="D120" s="43" t="s">
        <v>4</v>
      </c>
      <c r="E120" s="134">
        <v>1.77</v>
      </c>
      <c r="F120" s="131">
        <f>F103</f>
        <v>67.849999999999994</v>
      </c>
      <c r="G120" s="74">
        <f t="shared" si="75"/>
        <v>120.0945</v>
      </c>
      <c r="H120" s="8">
        <f t="shared" si="76"/>
        <v>147.84</v>
      </c>
      <c r="I120" s="144">
        <f>I103</f>
        <v>70.37</v>
      </c>
      <c r="J120" s="8">
        <f t="shared" si="77"/>
        <v>124.5549</v>
      </c>
      <c r="K120" s="8">
        <f t="shared" si="78"/>
        <v>157.44</v>
      </c>
      <c r="L120" s="8">
        <f t="shared" si="79"/>
        <v>-9.5999999999999943</v>
      </c>
    </row>
    <row r="121" spans="1:14" ht="39.950000000000003" customHeight="1" x14ac:dyDescent="0.2">
      <c r="A121" s="113"/>
      <c r="B121" s="62" t="s">
        <v>14</v>
      </c>
      <c r="C121" s="129" t="str">
        <f>C24</f>
        <v>73964/6</v>
      </c>
      <c r="D121" s="34" t="s">
        <v>5</v>
      </c>
      <c r="E121" s="134">
        <v>0.2</v>
      </c>
      <c r="F121" s="131">
        <f>F24</f>
        <v>43.53</v>
      </c>
      <c r="G121" s="74">
        <f t="shared" si="75"/>
        <v>8.7060000000000013</v>
      </c>
      <c r="H121" s="8">
        <f t="shared" si="76"/>
        <v>10.72</v>
      </c>
      <c r="I121" s="131">
        <f>I24</f>
        <v>48.3</v>
      </c>
      <c r="J121" s="8">
        <f t="shared" si="77"/>
        <v>9.66</v>
      </c>
      <c r="K121" s="8">
        <f t="shared" si="78"/>
        <v>12.21</v>
      </c>
      <c r="L121" s="8">
        <f t="shared" si="79"/>
        <v>-1.4900000000000002</v>
      </c>
    </row>
    <row r="122" spans="1:14" x14ac:dyDescent="0.2">
      <c r="A122" s="37"/>
      <c r="B122" s="206" t="s">
        <v>67</v>
      </c>
      <c r="C122" s="206"/>
      <c r="D122" s="206"/>
      <c r="E122" s="206"/>
      <c r="F122" s="207"/>
      <c r="G122" s="71">
        <f>SUM(G116:G121)</f>
        <v>1167.0825</v>
      </c>
      <c r="H122" s="72">
        <f>SUM(H116:H121)</f>
        <v>1436.6799999999998</v>
      </c>
      <c r="I122" s="6"/>
      <c r="J122" s="71">
        <f>SUM(J116:J121)</f>
        <v>1231.3625</v>
      </c>
      <c r="K122" s="72">
        <f>SUM(K116:K121)</f>
        <v>1556.44</v>
      </c>
      <c r="L122" s="8">
        <f t="shared" si="69"/>
        <v>-119.76000000000022</v>
      </c>
    </row>
    <row r="123" spans="1:14" x14ac:dyDescent="0.2">
      <c r="A123" s="37"/>
      <c r="B123" s="17"/>
      <c r="C123" s="17"/>
      <c r="D123" s="17"/>
      <c r="E123" s="17"/>
      <c r="F123" s="17"/>
      <c r="G123" s="18"/>
      <c r="H123" s="8"/>
      <c r="I123" s="6"/>
      <c r="J123" s="8"/>
      <c r="K123" s="8"/>
      <c r="L123" s="8"/>
    </row>
    <row r="124" spans="1:14" x14ac:dyDescent="0.2">
      <c r="A124" s="37"/>
      <c r="B124" s="17"/>
      <c r="C124" s="17"/>
      <c r="D124" s="17"/>
      <c r="E124" s="17"/>
      <c r="F124" s="17"/>
      <c r="G124" s="18"/>
      <c r="H124" s="8"/>
      <c r="I124" s="6"/>
      <c r="J124" s="8"/>
      <c r="K124" s="8"/>
      <c r="L124" s="8"/>
    </row>
    <row r="125" spans="1:14" x14ac:dyDescent="0.2">
      <c r="A125" s="19"/>
      <c r="B125" s="230" t="s">
        <v>58</v>
      </c>
      <c r="C125" s="230"/>
      <c r="D125" s="230"/>
      <c r="E125" s="230"/>
      <c r="F125" s="231"/>
      <c r="G125" s="75">
        <f>G14+G22+G25+G30+G33+G38+G42+G46+G55+G64+G68+G71+G77+G88+G114+G96+G122</f>
        <v>9129.5766000000003</v>
      </c>
      <c r="H125" s="145">
        <f>H14+H22+H25+H30+H33+H38+H42+H46+H55+H64+H68+H71+H77+H88+H114+H96+H122</f>
        <v>11238.529999999999</v>
      </c>
      <c r="I125" s="6"/>
      <c r="J125" s="75">
        <f>J14+J22+J25+J30+J33+J38+J42+J46+J55+J64+J68+J71+J77+J88+J114+J96+J122</f>
        <v>9605.8063000000002</v>
      </c>
      <c r="K125" s="145">
        <f>K14+K22+K25+K30+K33+K38+K42+K46+K55+K64+K68+K71+K77+K88+K114+K96+K122</f>
        <v>12141.740000000002</v>
      </c>
      <c r="L125" s="8">
        <f t="shared" si="69"/>
        <v>-903.21000000000276</v>
      </c>
      <c r="N125" s="29"/>
    </row>
    <row r="126" spans="1:14" x14ac:dyDescent="0.2">
      <c r="A126" s="4"/>
      <c r="B126" s="40"/>
      <c r="C126" s="45"/>
      <c r="D126" s="40"/>
      <c r="E126" s="40"/>
      <c r="F126" s="40"/>
      <c r="G126" s="20"/>
      <c r="H126" s="8"/>
      <c r="I126" s="6"/>
      <c r="J126" s="8"/>
      <c r="K126" s="8"/>
      <c r="L126" s="8"/>
    </row>
    <row r="127" spans="1:14" x14ac:dyDescent="0.2">
      <c r="A127" s="21"/>
      <c r="B127" s="209" t="s">
        <v>59</v>
      </c>
      <c r="C127" s="209"/>
      <c r="D127" s="209"/>
      <c r="E127" s="209"/>
      <c r="F127" s="210"/>
      <c r="G127" s="93">
        <f>G6</f>
        <v>0.23100000000000001</v>
      </c>
      <c r="H127" s="8">
        <f>H125-G125</f>
        <v>2108.9533999999985</v>
      </c>
      <c r="I127" s="6"/>
      <c r="J127" s="93">
        <f>J6</f>
        <v>0.26400000000000001</v>
      </c>
      <c r="K127" s="8">
        <f>K125-J125</f>
        <v>2535.9337000000014</v>
      </c>
      <c r="L127" s="8">
        <f t="shared" si="69"/>
        <v>-426.9803000000029</v>
      </c>
    </row>
    <row r="128" spans="1:14" x14ac:dyDescent="0.2">
      <c r="A128" s="4"/>
      <c r="B128" s="40"/>
      <c r="C128" s="45"/>
      <c r="D128" s="40"/>
      <c r="E128" s="40"/>
      <c r="F128" s="40"/>
      <c r="G128" s="20"/>
      <c r="H128" s="8"/>
      <c r="I128" s="6"/>
      <c r="J128" s="92"/>
      <c r="K128" s="8"/>
      <c r="L128" s="8"/>
    </row>
    <row r="129" spans="1:12" x14ac:dyDescent="0.2">
      <c r="A129" s="21"/>
      <c r="B129" s="209" t="s">
        <v>60</v>
      </c>
      <c r="C129" s="209"/>
      <c r="D129" s="209"/>
      <c r="E129" s="209"/>
      <c r="F129" s="210"/>
      <c r="G129" s="145">
        <f>G125</f>
        <v>9129.5766000000003</v>
      </c>
      <c r="H129" s="146">
        <f>G129+H127</f>
        <v>11238.529999999999</v>
      </c>
      <c r="I129" s="6"/>
      <c r="J129" s="145">
        <f>J125</f>
        <v>9605.8063000000002</v>
      </c>
      <c r="K129" s="146">
        <f>J129+K127</f>
        <v>12141.740000000002</v>
      </c>
      <c r="L129" s="8">
        <f t="shared" si="69"/>
        <v>-903.21000000000276</v>
      </c>
    </row>
    <row r="130" spans="1:12" x14ac:dyDescent="0.2">
      <c r="A130" s="22"/>
      <c r="B130" s="41"/>
      <c r="C130" s="44"/>
      <c r="D130" s="41"/>
      <c r="E130" s="41"/>
      <c r="F130" s="41"/>
      <c r="G130" s="23"/>
      <c r="H130" s="8"/>
      <c r="I130" s="6"/>
      <c r="J130" s="8"/>
      <c r="K130" s="8"/>
      <c r="L130" s="8"/>
    </row>
    <row r="131" spans="1:12" x14ac:dyDescent="0.2">
      <c r="A131" s="24" t="s">
        <v>61</v>
      </c>
      <c r="B131" s="24"/>
      <c r="C131" s="24"/>
      <c r="D131" s="24"/>
      <c r="E131" s="24"/>
      <c r="F131" s="24"/>
      <c r="G131" s="25"/>
      <c r="H131" s="8"/>
      <c r="I131" s="6"/>
      <c r="J131" s="8"/>
      <c r="K131" s="8"/>
      <c r="L131" s="8"/>
    </row>
    <row r="132" spans="1:12" x14ac:dyDescent="0.2">
      <c r="H132" s="8"/>
      <c r="I132" s="6"/>
      <c r="J132" s="8"/>
      <c r="K132" s="8"/>
      <c r="L132" s="8"/>
    </row>
    <row r="133" spans="1:12" x14ac:dyDescent="0.2">
      <c r="A133" s="26" t="s">
        <v>62</v>
      </c>
      <c r="B133" s="5"/>
      <c r="C133" s="5"/>
      <c r="D133" s="13" t="s">
        <v>34</v>
      </c>
      <c r="E133" s="27">
        <v>25</v>
      </c>
      <c r="F133" s="8"/>
      <c r="G133" s="70">
        <f>E133*G129</f>
        <v>228239.41500000001</v>
      </c>
      <c r="H133" s="8">
        <f>E133*H129</f>
        <v>280963.25</v>
      </c>
      <c r="I133" s="6"/>
      <c r="J133" s="8">
        <f>E133*J129</f>
        <v>240145.1575</v>
      </c>
      <c r="K133" s="8">
        <f>E133*K129</f>
        <v>303543.50000000006</v>
      </c>
      <c r="L133" s="8">
        <f t="shared" si="69"/>
        <v>-22580.250000000058</v>
      </c>
    </row>
    <row r="134" spans="1:12" x14ac:dyDescent="0.2">
      <c r="A134" s="125" t="s">
        <v>235</v>
      </c>
      <c r="B134" s="126" t="s">
        <v>237</v>
      </c>
      <c r="D134" s="28"/>
      <c r="E134" s="22"/>
      <c r="G134" s="29"/>
      <c r="H134" s="8"/>
      <c r="I134" s="6"/>
      <c r="J134" s="8"/>
      <c r="K134" s="8"/>
      <c r="L134" s="8"/>
    </row>
    <row r="135" spans="1:12" ht="24.95" customHeight="1" thickBot="1" x14ac:dyDescent="0.25">
      <c r="A135" s="52"/>
      <c r="B135" s="89" t="s">
        <v>128</v>
      </c>
      <c r="C135" s="2" t="s">
        <v>187</v>
      </c>
      <c r="D135" s="7" t="s">
        <v>4</v>
      </c>
      <c r="E135" s="132">
        <v>2.5</v>
      </c>
      <c r="F135" s="131">
        <v>226.78</v>
      </c>
      <c r="G135" s="297">
        <f>E135*F135</f>
        <v>566.95000000000005</v>
      </c>
      <c r="H135" s="8">
        <f>ROUND(G135*(1+$G$6),2)</f>
        <v>697.92</v>
      </c>
      <c r="I135" s="131">
        <v>232.07</v>
      </c>
      <c r="J135" s="293">
        <f>E135*I135</f>
        <v>580.17499999999995</v>
      </c>
      <c r="K135" s="293">
        <f>ROUND(J135*(1+$J$6),2)</f>
        <v>733.34</v>
      </c>
      <c r="L135" s="8">
        <f>H135-K135</f>
        <v>-35.420000000000073</v>
      </c>
    </row>
    <row r="136" spans="1:12" ht="13.5" thickBot="1" x14ac:dyDescent="0.25">
      <c r="A136" s="30"/>
      <c r="B136" s="211" t="s">
        <v>63</v>
      </c>
      <c r="C136" s="211"/>
      <c r="D136" s="211"/>
      <c r="E136" s="211"/>
      <c r="F136" s="211"/>
      <c r="G136" s="72">
        <f>SUM(G133:G135)</f>
        <v>228806.36500000002</v>
      </c>
      <c r="H136" s="31">
        <f>SUM(H133:H135)</f>
        <v>281661.17</v>
      </c>
      <c r="I136" s="15"/>
      <c r="J136" s="72">
        <f>SUM(J133:J135)</f>
        <v>240725.33249999999</v>
      </c>
      <c r="K136" s="31">
        <f>SUM(K133:K135)</f>
        <v>304276.84000000008</v>
      </c>
      <c r="L136" s="292">
        <f t="shared" si="69"/>
        <v>-22615.6700000001</v>
      </c>
    </row>
    <row r="138" spans="1:12" x14ac:dyDescent="0.2">
      <c r="A138" s="39" t="s">
        <v>70</v>
      </c>
      <c r="B138" s="38"/>
      <c r="C138" s="38"/>
      <c r="D138" s="38"/>
      <c r="E138" s="38"/>
      <c r="F138" s="38"/>
      <c r="G138" s="38"/>
    </row>
    <row r="139" spans="1:12" ht="16.5" customHeight="1" x14ac:dyDescent="0.2">
      <c r="A139" s="38"/>
      <c r="B139" s="212" t="s">
        <v>192</v>
      </c>
      <c r="C139" s="212"/>
      <c r="D139" s="212"/>
      <c r="E139" s="212"/>
      <c r="F139" s="212"/>
      <c r="G139" s="212"/>
    </row>
    <row r="140" spans="1:12" ht="12.75" customHeight="1" x14ac:dyDescent="0.2"/>
    <row r="141" spans="1:12" x14ac:dyDescent="0.2">
      <c r="A141" s="42" t="s">
        <v>116</v>
      </c>
      <c r="E141" s="29"/>
    </row>
    <row r="142" spans="1:12" x14ac:dyDescent="0.2">
      <c r="A142" s="42"/>
      <c r="E142" s="29"/>
    </row>
    <row r="143" spans="1:12" ht="12.75" customHeight="1" x14ac:dyDescent="0.2">
      <c r="A143" s="46"/>
      <c r="D143" s="47"/>
      <c r="E143" s="47"/>
      <c r="F143" s="47"/>
      <c r="G143" s="29"/>
      <c r="H143" s="29"/>
      <c r="I143" s="48"/>
      <c r="J143" s="48"/>
      <c r="K143" s="48"/>
    </row>
    <row r="144" spans="1:12" x14ac:dyDescent="0.2">
      <c r="A144" s="47" t="s">
        <v>117</v>
      </c>
      <c r="B144" s="46"/>
      <c r="C144" s="46"/>
      <c r="D144" s="46"/>
      <c r="G144" s="29"/>
      <c r="H144" s="29"/>
    </row>
    <row r="145" spans="1:4" x14ac:dyDescent="0.2">
      <c r="A145" s="50" t="s">
        <v>71</v>
      </c>
      <c r="B145" s="49"/>
      <c r="C145" s="49"/>
      <c r="D145" s="49"/>
    </row>
    <row r="146" spans="1:4" x14ac:dyDescent="0.2">
      <c r="A146" s="50"/>
      <c r="B146" s="49"/>
      <c r="C146" s="49"/>
      <c r="D146" s="49"/>
    </row>
    <row r="147" spans="1:4" x14ac:dyDescent="0.2">
      <c r="A147" s="50"/>
      <c r="B147" s="49"/>
      <c r="C147" s="49"/>
      <c r="D147" s="49"/>
    </row>
    <row r="148" spans="1:4" x14ac:dyDescent="0.2">
      <c r="A148" s="299" t="s">
        <v>118</v>
      </c>
    </row>
    <row r="149" spans="1:4" x14ac:dyDescent="0.2">
      <c r="A149" t="s">
        <v>238</v>
      </c>
    </row>
    <row r="150" spans="1:4" x14ac:dyDescent="0.2">
      <c r="A150" s="205"/>
      <c r="B150" s="205"/>
      <c r="C150" s="205"/>
      <c r="D150" s="205"/>
    </row>
  </sheetData>
  <mergeCells count="32">
    <mergeCell ref="A9:A10"/>
    <mergeCell ref="B9:B10"/>
    <mergeCell ref="D9:D10"/>
    <mergeCell ref="A150:D150"/>
    <mergeCell ref="B38:F38"/>
    <mergeCell ref="B14:F14"/>
    <mergeCell ref="B22:F22"/>
    <mergeCell ref="B25:F25"/>
    <mergeCell ref="B30:F30"/>
    <mergeCell ref="B33:F33"/>
    <mergeCell ref="B125:F125"/>
    <mergeCell ref="B42:F42"/>
    <mergeCell ref="B46:F46"/>
    <mergeCell ref="E9:E10"/>
    <mergeCell ref="B129:F129"/>
    <mergeCell ref="I9:K9"/>
    <mergeCell ref="L9:L10"/>
    <mergeCell ref="C1:K1"/>
    <mergeCell ref="C9:C10"/>
    <mergeCell ref="F9:H9"/>
    <mergeCell ref="B55:F55"/>
    <mergeCell ref="B64:F64"/>
    <mergeCell ref="B68:F68"/>
    <mergeCell ref="B71:F71"/>
    <mergeCell ref="B77:F77"/>
    <mergeCell ref="B88:F88"/>
    <mergeCell ref="B96:F96"/>
    <mergeCell ref="B114:F114"/>
    <mergeCell ref="B122:F122"/>
    <mergeCell ref="B127:F127"/>
    <mergeCell ref="B136:F136"/>
    <mergeCell ref="B139:G139"/>
  </mergeCells>
  <conditionalFormatting sqref="H3 A3:A7 C6:C7 J3:J4 C3:C4 B6 B3 D3:F3 K3:L3 D6:L6">
    <cfRule type="cellIs" dxfId="181" priority="7" stopIfTrue="1" operator="equal">
      <formula>0</formula>
    </cfRule>
  </conditionalFormatting>
  <conditionalFormatting sqref="I3">
    <cfRule type="cellIs" dxfId="180" priority="6" stopIfTrue="1" operator="equal">
      <formula>0</formula>
    </cfRule>
  </conditionalFormatting>
  <conditionalFormatting sqref="G3">
    <cfRule type="cellIs" dxfId="179" priority="5" stopIfTrue="1" operator="equal">
      <formula>0</formula>
    </cfRule>
  </conditionalFormatting>
  <conditionalFormatting sqref="H4">
    <cfRule type="cellIs" dxfId="178" priority="4" stopIfTrue="1" operator="equal">
      <formula>0</formula>
    </cfRule>
  </conditionalFormatting>
  <conditionalFormatting sqref="L3">
    <cfRule type="cellIs" dxfId="177" priority="3" stopIfTrue="1" operator="equal">
      <formula>0</formula>
    </cfRule>
  </conditionalFormatting>
  <conditionalFormatting sqref="L6">
    <cfRule type="cellIs" dxfId="176" priority="2" stopIfTrue="1" operator="equal">
      <formula>0</formula>
    </cfRule>
  </conditionalFormatting>
  <conditionalFormatting sqref="C1:K1">
    <cfRule type="cellIs" dxfId="175" priority="1" stopIfTrue="1" operator="equal">
      <formula>0</formula>
    </cfRule>
  </conditionalFormatting>
  <pageMargins left="0.39370078740157483" right="0.19685039370078741" top="0.39370078740157483" bottom="0.39370078740157483" header="0.31496062992125984" footer="0.31496062992125984"/>
  <pageSetup paperSize="9" orientation="landscape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4" workbookViewId="0">
      <selection activeCell="N21" sqref="N21"/>
    </sheetView>
  </sheetViews>
  <sheetFormatPr defaultRowHeight="12.75" x14ac:dyDescent="0.2"/>
  <cols>
    <col min="1" max="1" width="9.85546875" customWidth="1"/>
    <col min="2" max="2" width="8.140625" customWidth="1"/>
    <col min="3" max="3" width="10.42578125" customWidth="1"/>
    <col min="4" max="4" width="17.140625" customWidth="1"/>
    <col min="10" max="10" width="5.28515625" customWidth="1"/>
  </cols>
  <sheetData>
    <row r="1" spans="1:10" x14ac:dyDescent="0.2">
      <c r="A1" s="238" t="s">
        <v>96</v>
      </c>
      <c r="B1" s="239"/>
      <c r="C1" s="239"/>
      <c r="D1" s="239"/>
      <c r="E1" s="239"/>
      <c r="F1" s="239"/>
      <c r="G1" s="239"/>
      <c r="H1" s="239"/>
      <c r="I1" s="239"/>
      <c r="J1" s="240"/>
    </row>
    <row r="2" spans="1:10" ht="13.5" thickBot="1" x14ac:dyDescent="0.25">
      <c r="A2" s="241"/>
      <c r="B2" s="242"/>
      <c r="C2" s="242"/>
      <c r="D2" s="242"/>
      <c r="E2" s="242"/>
      <c r="F2" s="242"/>
      <c r="G2" s="242"/>
      <c r="H2" s="242"/>
      <c r="I2" s="242"/>
      <c r="J2" s="243"/>
    </row>
    <row r="3" spans="1:10" x14ac:dyDescent="0.2">
      <c r="A3" s="94"/>
      <c r="B3" s="22"/>
      <c r="C3" s="22"/>
      <c r="D3" s="22"/>
      <c r="E3" s="22"/>
      <c r="F3" s="22"/>
      <c r="G3" s="22"/>
      <c r="H3" s="22"/>
      <c r="I3" s="22"/>
      <c r="J3" s="95"/>
    </row>
    <row r="4" spans="1:10" x14ac:dyDescent="0.2">
      <c r="A4" s="94"/>
      <c r="B4" s="22"/>
      <c r="C4" s="22"/>
      <c r="D4" s="22"/>
      <c r="E4" s="22"/>
      <c r="F4" s="22"/>
      <c r="G4" s="22"/>
      <c r="H4" s="22"/>
      <c r="I4" s="22"/>
      <c r="J4" s="95"/>
    </row>
    <row r="5" spans="1:10" x14ac:dyDescent="0.2">
      <c r="A5" s="94"/>
      <c r="B5" s="22"/>
      <c r="C5" s="22"/>
      <c r="D5" s="22"/>
      <c r="E5" s="22"/>
      <c r="F5" s="22"/>
      <c r="G5" s="22"/>
      <c r="H5" s="22"/>
      <c r="I5" s="22"/>
      <c r="J5" s="95"/>
    </row>
    <row r="6" spans="1:10" x14ac:dyDescent="0.2">
      <c r="A6" s="94"/>
      <c r="B6" s="22"/>
      <c r="C6" s="22"/>
      <c r="D6" s="22"/>
      <c r="E6" s="22"/>
      <c r="F6" s="22"/>
      <c r="G6" s="22"/>
      <c r="H6" s="22"/>
      <c r="I6" s="22"/>
      <c r="J6" s="95"/>
    </row>
    <row r="7" spans="1:10" x14ac:dyDescent="0.2">
      <c r="A7" s="94"/>
      <c r="B7" s="22"/>
      <c r="C7" s="22"/>
      <c r="D7" s="22"/>
      <c r="E7" s="22"/>
      <c r="F7" s="22"/>
      <c r="G7" s="22"/>
      <c r="H7" s="22"/>
      <c r="I7" s="22"/>
      <c r="J7" s="95"/>
    </row>
    <row r="8" spans="1:10" x14ac:dyDescent="0.2">
      <c r="A8" s="94"/>
      <c r="B8" s="22"/>
      <c r="C8" s="22"/>
      <c r="D8" s="22"/>
      <c r="E8" s="22"/>
      <c r="F8" s="22"/>
      <c r="G8" s="22"/>
      <c r="H8" s="22"/>
      <c r="I8" s="22"/>
      <c r="J8" s="95"/>
    </row>
    <row r="9" spans="1:10" x14ac:dyDescent="0.2">
      <c r="A9" s="94"/>
      <c r="B9" s="22"/>
      <c r="C9" s="22"/>
      <c r="D9" s="22"/>
      <c r="E9" s="244"/>
      <c r="F9" s="245"/>
      <c r="G9" s="245"/>
      <c r="H9" s="245"/>
      <c r="I9" s="245"/>
      <c r="J9" s="246"/>
    </row>
    <row r="10" spans="1:10" x14ac:dyDescent="0.2">
      <c r="A10" s="94"/>
      <c r="B10" s="22"/>
      <c r="C10" s="22"/>
      <c r="D10" s="22"/>
      <c r="E10" s="247"/>
      <c r="F10" s="248"/>
      <c r="G10" s="248"/>
      <c r="H10" s="248"/>
      <c r="I10" s="248"/>
      <c r="J10" s="249"/>
    </row>
    <row r="11" spans="1:10" x14ac:dyDescent="0.2">
      <c r="A11" s="94"/>
      <c r="B11" s="22"/>
      <c r="C11" s="22"/>
      <c r="D11" s="22"/>
      <c r="E11" s="247"/>
      <c r="F11" s="248"/>
      <c r="G11" s="248"/>
      <c r="H11" s="248"/>
      <c r="I11" s="248"/>
      <c r="J11" s="249"/>
    </row>
    <row r="12" spans="1:10" x14ac:dyDescent="0.2">
      <c r="A12" s="94"/>
      <c r="B12" s="22"/>
      <c r="C12" s="22"/>
      <c r="D12" s="22"/>
      <c r="E12" s="247"/>
      <c r="F12" s="248"/>
      <c r="G12" s="248"/>
      <c r="H12" s="248"/>
      <c r="I12" s="248"/>
      <c r="J12" s="249"/>
    </row>
    <row r="13" spans="1:10" x14ac:dyDescent="0.2">
      <c r="A13" s="94"/>
      <c r="B13" s="22"/>
      <c r="C13" s="22"/>
      <c r="D13" s="22"/>
      <c r="E13" s="247"/>
      <c r="F13" s="248"/>
      <c r="G13" s="248"/>
      <c r="H13" s="248"/>
      <c r="I13" s="248"/>
      <c r="J13" s="249"/>
    </row>
    <row r="14" spans="1:10" x14ac:dyDescent="0.2">
      <c r="A14" s="94"/>
      <c r="B14" s="22"/>
      <c r="C14" s="22"/>
      <c r="D14" s="22"/>
      <c r="E14" s="247"/>
      <c r="F14" s="248"/>
      <c r="G14" s="248"/>
      <c r="H14" s="248"/>
      <c r="I14" s="248"/>
      <c r="J14" s="249"/>
    </row>
    <row r="15" spans="1:10" x14ac:dyDescent="0.2">
      <c r="A15" s="94"/>
      <c r="B15" s="22"/>
      <c r="C15" s="22"/>
      <c r="D15" s="22"/>
      <c r="E15" s="247"/>
      <c r="F15" s="248"/>
      <c r="G15" s="248"/>
      <c r="H15" s="248"/>
      <c r="I15" s="248"/>
      <c r="J15" s="249"/>
    </row>
    <row r="16" spans="1:10" ht="13.5" thickBot="1" x14ac:dyDescent="0.25">
      <c r="A16" s="94"/>
      <c r="B16" s="22"/>
      <c r="C16" s="22"/>
      <c r="D16" s="22"/>
      <c r="E16" s="247"/>
      <c r="F16" s="248"/>
      <c r="G16" s="248"/>
      <c r="H16" s="248"/>
      <c r="I16" s="248"/>
      <c r="J16" s="249"/>
    </row>
    <row r="17" spans="1:10" ht="13.5" thickBot="1" x14ac:dyDescent="0.25">
      <c r="A17" s="94"/>
      <c r="B17" s="22"/>
      <c r="C17" s="22"/>
      <c r="D17" s="22"/>
      <c r="E17" s="250" t="s">
        <v>97</v>
      </c>
      <c r="F17" s="251"/>
      <c r="G17" s="251"/>
      <c r="H17" s="251"/>
      <c r="I17" s="251"/>
      <c r="J17" s="252"/>
    </row>
    <row r="18" spans="1:10" ht="13.5" thickBot="1" x14ac:dyDescent="0.25">
      <c r="A18" s="94"/>
      <c r="B18" s="22"/>
      <c r="C18" s="22"/>
      <c r="D18" s="22"/>
      <c r="E18" s="253" t="s">
        <v>98</v>
      </c>
      <c r="F18" s="254"/>
      <c r="G18" s="254"/>
      <c r="H18" s="254"/>
      <c r="I18" s="254"/>
      <c r="J18" s="255"/>
    </row>
    <row r="19" spans="1:10" x14ac:dyDescent="0.2">
      <c r="A19" s="96" t="s">
        <v>99</v>
      </c>
      <c r="B19" s="97" t="s">
        <v>100</v>
      </c>
      <c r="C19" s="98" t="s">
        <v>101</v>
      </c>
      <c r="D19" s="99" t="s">
        <v>102</v>
      </c>
      <c r="E19" s="256"/>
      <c r="F19" s="257"/>
      <c r="G19" s="257"/>
      <c r="H19" s="257"/>
      <c r="I19" s="257"/>
      <c r="J19" s="258"/>
    </row>
    <row r="20" spans="1:10" ht="51.75" customHeight="1" x14ac:dyDescent="0.2">
      <c r="A20" s="100" t="s">
        <v>103</v>
      </c>
      <c r="B20" s="101">
        <v>3.5000000000000003E-2</v>
      </c>
      <c r="C20" s="102" t="str">
        <f>IF(B20&lt;0.0343,"FORA DO LIMITE",IF(B20&gt;0.0671,"FORA DO LIMITE","OK"))</f>
        <v>OK</v>
      </c>
      <c r="D20" s="103">
        <f>(((1+B20+B21+B22)*(1+B23)*(1+B24))/(1-(B25+B26))-1)</f>
        <v>0.23099408843899827</v>
      </c>
      <c r="E20" s="256"/>
      <c r="F20" s="257"/>
      <c r="G20" s="257"/>
      <c r="H20" s="257"/>
      <c r="I20" s="257"/>
      <c r="J20" s="258"/>
    </row>
    <row r="21" spans="1:10" ht="51.95" customHeight="1" x14ac:dyDescent="0.2">
      <c r="A21" s="100" t="s">
        <v>104</v>
      </c>
      <c r="B21" s="101">
        <v>3.0000000000000001E-3</v>
      </c>
      <c r="C21" s="102" t="str">
        <f>IF(B21&lt;0.0028,"FORA DO LIMITE",IF(B21&gt;0.0075,"FORA DO LIMITE","OK"))</f>
        <v>OK</v>
      </c>
      <c r="D21" s="104" t="s">
        <v>105</v>
      </c>
      <c r="E21" s="259" t="s">
        <v>106</v>
      </c>
      <c r="F21" s="260"/>
      <c r="G21" s="260"/>
      <c r="H21" s="260"/>
      <c r="I21" s="260"/>
      <c r="J21" s="261"/>
    </row>
    <row r="22" spans="1:10" ht="51.95" customHeight="1" thickBot="1" x14ac:dyDescent="0.25">
      <c r="A22" s="100" t="s">
        <v>107</v>
      </c>
      <c r="B22" s="101">
        <v>0.01</v>
      </c>
      <c r="C22" s="102" t="str">
        <f>IF(B22&lt;0.01,"FORA DO LIMITE",IF(B22&gt;0.0174,"FORA DO LIMITE","OK"))</f>
        <v>OK</v>
      </c>
      <c r="D22" s="118" t="str">
        <f>IF(C20="FORA DO LIMITE","VERIFICAR ITENS",IF(C21="FORA DO LIMITE","VERIFICAR ITENS",IF(C22="FORA DO LIMITE","VERIFICAR ITENS",IF(C23="FORA DO LIMITE","VERIFICAR ITENS",IF(C24="FORA DO LIMITE","VERIFICAR ITENS",IF(C26="FORA DO LIMITE","VERIFICAR ITENS",IF(D20&lt;0.2076,"FORA DA FAIXA",IF(D20&gt;0.2644,"FORA DA FAIXA","OK"))))))))</f>
        <v>OK</v>
      </c>
      <c r="E22" s="262"/>
      <c r="F22" s="263"/>
      <c r="G22" s="263"/>
      <c r="H22" s="263"/>
      <c r="I22" s="263"/>
      <c r="J22" s="264"/>
    </row>
    <row r="23" spans="1:10" ht="51.95" customHeight="1" x14ac:dyDescent="0.2">
      <c r="A23" s="100" t="s">
        <v>108</v>
      </c>
      <c r="B23" s="101">
        <v>9.4999999999999998E-3</v>
      </c>
      <c r="C23" s="120" t="str">
        <f>IF(B23&lt;0.0094,"FORA DO LIMITE",IF(B23&gt;0.0117,"FORA DO LIMITE","OK"))</f>
        <v>OK</v>
      </c>
      <c r="D23" s="106"/>
      <c r="E23" s="234" t="s">
        <v>110</v>
      </c>
      <c r="F23" s="234"/>
      <c r="G23" s="234"/>
      <c r="H23" s="234"/>
      <c r="I23" s="234"/>
      <c r="J23" s="235"/>
    </row>
    <row r="24" spans="1:10" ht="51.95" customHeight="1" x14ac:dyDescent="0.2">
      <c r="A24" s="100" t="s">
        <v>111</v>
      </c>
      <c r="B24" s="101">
        <v>9.1999999999999998E-2</v>
      </c>
      <c r="C24" s="120" t="str">
        <f>IF(B24&lt;0.0674,"FORA DO LIMITE",IF(B24&gt;0.094,"FORA DO LIMITE","OK"))</f>
        <v>OK</v>
      </c>
      <c r="D24" s="107" t="s">
        <v>109</v>
      </c>
      <c r="E24" s="234"/>
      <c r="F24" s="234"/>
      <c r="G24" s="234"/>
      <c r="H24" s="234"/>
      <c r="I24" s="234"/>
      <c r="J24" s="235"/>
    </row>
    <row r="25" spans="1:10" ht="51.95" customHeight="1" x14ac:dyDescent="0.2">
      <c r="A25" s="100" t="s">
        <v>113</v>
      </c>
      <c r="B25" s="101">
        <v>3.6499999999999998E-2</v>
      </c>
      <c r="C25" s="120"/>
      <c r="D25" s="107" t="s">
        <v>120</v>
      </c>
      <c r="E25" s="234"/>
      <c r="F25" s="234"/>
      <c r="G25" s="234"/>
      <c r="H25" s="234"/>
      <c r="I25" s="234"/>
      <c r="J25" s="235"/>
    </row>
    <row r="26" spans="1:10" ht="51.95" customHeight="1" thickBot="1" x14ac:dyDescent="0.25">
      <c r="A26" s="108" t="s">
        <v>114</v>
      </c>
      <c r="B26" s="109">
        <v>2.5000000000000001E-2</v>
      </c>
      <c r="C26" s="121" t="str">
        <f>IF(B26&lt;0.02,"FORA DO LIMITE",IF(B26&gt;0.05,"FORA DO LIMITE","OK"))</f>
        <v>OK</v>
      </c>
      <c r="D26" s="110"/>
      <c r="E26" s="236"/>
      <c r="F26" s="236"/>
      <c r="G26" s="236"/>
      <c r="H26" s="236"/>
      <c r="I26" s="236"/>
      <c r="J26" s="237"/>
    </row>
  </sheetData>
  <mergeCells count="6">
    <mergeCell ref="E23:J26"/>
    <mergeCell ref="A1:J2"/>
    <mergeCell ref="E9:J16"/>
    <mergeCell ref="E17:J17"/>
    <mergeCell ref="E18:J20"/>
    <mergeCell ref="E21:J22"/>
  </mergeCells>
  <conditionalFormatting sqref="C20:C26">
    <cfRule type="cellIs" dxfId="174" priority="4" stopIfTrue="1" operator="equal">
      <formula>"OK"</formula>
    </cfRule>
    <cfRule type="cellIs" dxfId="173" priority="5" stopIfTrue="1" operator="equal">
      <formula>"FORA DO LIMITE"</formula>
    </cfRule>
  </conditionalFormatting>
  <conditionalFormatting sqref="D22">
    <cfRule type="cellIs" dxfId="172" priority="1" stopIfTrue="1" operator="equal">
      <formula>"OK"</formula>
    </cfRule>
    <cfRule type="cellIs" dxfId="171" priority="2" stopIfTrue="1" operator="equal">
      <formula>"FORA DA FAIXA"</formula>
    </cfRule>
    <cfRule type="cellIs" dxfId="170" priority="3" stopIfTrue="1" operator="equal">
      <formula>"VERIFICAR ITENS"</formula>
    </cfRule>
  </conditionalFormatting>
  <pageMargins left="0.51181102362204722" right="0.31496062992125984" top="0.78740157480314965" bottom="0.78740157480314965" header="0.31496062992125984" footer="0.31496062992125984"/>
  <pageSetup paperSize="9" orientation="portrait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4" workbookViewId="0">
      <selection activeCell="T20" sqref="T20"/>
    </sheetView>
  </sheetViews>
  <sheetFormatPr defaultRowHeight="12.75" x14ac:dyDescent="0.2"/>
  <cols>
    <col min="1" max="1" width="9.85546875" customWidth="1"/>
    <col min="2" max="2" width="8.140625" customWidth="1"/>
    <col min="3" max="3" width="10.42578125" customWidth="1"/>
    <col min="4" max="4" width="17.140625" customWidth="1"/>
    <col min="10" max="10" width="5.28515625" customWidth="1"/>
  </cols>
  <sheetData>
    <row r="1" spans="1:10" x14ac:dyDescent="0.2">
      <c r="A1" s="238" t="s">
        <v>96</v>
      </c>
      <c r="B1" s="239"/>
      <c r="C1" s="239"/>
      <c r="D1" s="239"/>
      <c r="E1" s="239"/>
      <c r="F1" s="239"/>
      <c r="G1" s="239"/>
      <c r="H1" s="239"/>
      <c r="I1" s="239"/>
      <c r="J1" s="240"/>
    </row>
    <row r="2" spans="1:10" ht="13.5" thickBot="1" x14ac:dyDescent="0.25">
      <c r="A2" s="241"/>
      <c r="B2" s="242"/>
      <c r="C2" s="242"/>
      <c r="D2" s="242"/>
      <c r="E2" s="242"/>
      <c r="F2" s="242"/>
      <c r="G2" s="242"/>
      <c r="H2" s="242"/>
      <c r="I2" s="242"/>
      <c r="J2" s="243"/>
    </row>
    <row r="3" spans="1:10" x14ac:dyDescent="0.2">
      <c r="A3" s="94"/>
      <c r="B3" s="22"/>
      <c r="C3" s="22"/>
      <c r="D3" s="22"/>
      <c r="E3" s="22"/>
      <c r="F3" s="22"/>
      <c r="G3" s="22"/>
      <c r="H3" s="22"/>
      <c r="I3" s="22"/>
      <c r="J3" s="95"/>
    </row>
    <row r="4" spans="1:10" x14ac:dyDescent="0.2">
      <c r="A4" s="94"/>
      <c r="B4" s="22"/>
      <c r="C4" s="22"/>
      <c r="D4" s="22"/>
      <c r="E4" s="22"/>
      <c r="F4" s="22"/>
      <c r="G4" s="22"/>
      <c r="H4" s="22"/>
      <c r="I4" s="22"/>
      <c r="J4" s="95"/>
    </row>
    <row r="5" spans="1:10" x14ac:dyDescent="0.2">
      <c r="A5" s="94"/>
      <c r="B5" s="22"/>
      <c r="C5" s="22"/>
      <c r="D5" s="22"/>
      <c r="E5" s="22"/>
      <c r="F5" s="22"/>
      <c r="G5" s="22"/>
      <c r="H5" s="22"/>
      <c r="I5" s="22"/>
      <c r="J5" s="95"/>
    </row>
    <row r="6" spans="1:10" x14ac:dyDescent="0.2">
      <c r="A6" s="94"/>
      <c r="B6" s="22"/>
      <c r="C6" s="22"/>
      <c r="D6" s="22"/>
      <c r="E6" s="22"/>
      <c r="F6" s="22"/>
      <c r="G6" s="22"/>
      <c r="H6" s="22"/>
      <c r="I6" s="22"/>
      <c r="J6" s="95"/>
    </row>
    <row r="7" spans="1:10" x14ac:dyDescent="0.2">
      <c r="A7" s="94"/>
      <c r="B7" s="22"/>
      <c r="C7" s="22"/>
      <c r="D7" s="22"/>
      <c r="E7" s="22"/>
      <c r="F7" s="22"/>
      <c r="G7" s="22"/>
      <c r="H7" s="22"/>
      <c r="I7" s="22"/>
      <c r="J7" s="95"/>
    </row>
    <row r="8" spans="1:10" x14ac:dyDescent="0.2">
      <c r="A8" s="94"/>
      <c r="B8" s="22"/>
      <c r="C8" s="22"/>
      <c r="D8" s="22"/>
      <c r="E8" s="22"/>
      <c r="F8" s="22"/>
      <c r="G8" s="22"/>
      <c r="H8" s="22"/>
      <c r="I8" s="22"/>
      <c r="J8" s="95"/>
    </row>
    <row r="9" spans="1:10" x14ac:dyDescent="0.2">
      <c r="A9" s="94"/>
      <c r="B9" s="22"/>
      <c r="C9" s="22"/>
      <c r="D9" s="22"/>
      <c r="E9" s="244"/>
      <c r="F9" s="245"/>
      <c r="G9" s="245"/>
      <c r="H9" s="245"/>
      <c r="I9" s="245"/>
      <c r="J9" s="246"/>
    </row>
    <row r="10" spans="1:10" x14ac:dyDescent="0.2">
      <c r="A10" s="94"/>
      <c r="B10" s="22"/>
      <c r="C10" s="22"/>
      <c r="D10" s="22"/>
      <c r="E10" s="247"/>
      <c r="F10" s="248"/>
      <c r="G10" s="248"/>
      <c r="H10" s="248"/>
      <c r="I10" s="248"/>
      <c r="J10" s="249"/>
    </row>
    <row r="11" spans="1:10" x14ac:dyDescent="0.2">
      <c r="A11" s="94"/>
      <c r="B11" s="22"/>
      <c r="C11" s="22"/>
      <c r="D11" s="22"/>
      <c r="E11" s="247"/>
      <c r="F11" s="248"/>
      <c r="G11" s="248"/>
      <c r="H11" s="248"/>
      <c r="I11" s="248"/>
      <c r="J11" s="249"/>
    </row>
    <row r="12" spans="1:10" x14ac:dyDescent="0.2">
      <c r="A12" s="94"/>
      <c r="B12" s="22"/>
      <c r="C12" s="22"/>
      <c r="D12" s="22"/>
      <c r="E12" s="247"/>
      <c r="F12" s="248"/>
      <c r="G12" s="248"/>
      <c r="H12" s="248"/>
      <c r="I12" s="248"/>
      <c r="J12" s="249"/>
    </row>
    <row r="13" spans="1:10" x14ac:dyDescent="0.2">
      <c r="A13" s="94"/>
      <c r="B13" s="22"/>
      <c r="C13" s="22"/>
      <c r="D13" s="22"/>
      <c r="E13" s="247"/>
      <c r="F13" s="248"/>
      <c r="G13" s="248"/>
      <c r="H13" s="248"/>
      <c r="I13" s="248"/>
      <c r="J13" s="249"/>
    </row>
    <row r="14" spans="1:10" x14ac:dyDescent="0.2">
      <c r="A14" s="94"/>
      <c r="B14" s="22"/>
      <c r="C14" s="22"/>
      <c r="D14" s="22"/>
      <c r="E14" s="247"/>
      <c r="F14" s="248"/>
      <c r="G14" s="248"/>
      <c r="H14" s="248"/>
      <c r="I14" s="248"/>
      <c r="J14" s="249"/>
    </row>
    <row r="15" spans="1:10" x14ac:dyDescent="0.2">
      <c r="A15" s="94"/>
      <c r="B15" s="22"/>
      <c r="C15" s="22"/>
      <c r="D15" s="22"/>
      <c r="E15" s="247"/>
      <c r="F15" s="248"/>
      <c r="G15" s="248"/>
      <c r="H15" s="248"/>
      <c r="I15" s="248"/>
      <c r="J15" s="249"/>
    </row>
    <row r="16" spans="1:10" ht="13.5" thickBot="1" x14ac:dyDescent="0.25">
      <c r="A16" s="94"/>
      <c r="B16" s="22"/>
      <c r="C16" s="22"/>
      <c r="D16" s="22"/>
      <c r="E16" s="247"/>
      <c r="F16" s="248"/>
      <c r="G16" s="248"/>
      <c r="H16" s="248"/>
      <c r="I16" s="248"/>
      <c r="J16" s="249"/>
    </row>
    <row r="17" spans="1:10" ht="13.5" thickBot="1" x14ac:dyDescent="0.25">
      <c r="A17" s="94"/>
      <c r="B17" s="22"/>
      <c r="C17" s="22"/>
      <c r="D17" s="22"/>
      <c r="E17" s="250" t="s">
        <v>97</v>
      </c>
      <c r="F17" s="251"/>
      <c r="G17" s="251"/>
      <c r="H17" s="251"/>
      <c r="I17" s="251"/>
      <c r="J17" s="252"/>
    </row>
    <row r="18" spans="1:10" ht="13.5" thickBot="1" x14ac:dyDescent="0.25">
      <c r="A18" s="94"/>
      <c r="B18" s="22"/>
      <c r="C18" s="22"/>
      <c r="D18" s="22"/>
      <c r="E18" s="253" t="s">
        <v>98</v>
      </c>
      <c r="F18" s="254"/>
      <c r="G18" s="254"/>
      <c r="H18" s="254"/>
      <c r="I18" s="254"/>
      <c r="J18" s="255"/>
    </row>
    <row r="19" spans="1:10" x14ac:dyDescent="0.2">
      <c r="A19" s="96" t="s">
        <v>99</v>
      </c>
      <c r="B19" s="97" t="s">
        <v>100</v>
      </c>
      <c r="C19" s="98" t="s">
        <v>101</v>
      </c>
      <c r="D19" s="99" t="s">
        <v>102</v>
      </c>
      <c r="E19" s="256"/>
      <c r="F19" s="257"/>
      <c r="G19" s="257"/>
      <c r="H19" s="257"/>
      <c r="I19" s="257"/>
      <c r="J19" s="258"/>
    </row>
    <row r="20" spans="1:10" ht="51.75" customHeight="1" x14ac:dyDescent="0.2">
      <c r="A20" s="100" t="s">
        <v>103</v>
      </c>
      <c r="B20" s="101">
        <v>3.5000000000000003E-2</v>
      </c>
      <c r="C20" s="102" t="str">
        <f>IF(B20&lt;0.0343,"FORA DO LIMITE",IF(B20&gt;0.0671,"FORA DO LIMITE","OK"))</f>
        <v>OK</v>
      </c>
      <c r="D20" s="103">
        <f>(((1+B20+B21+B22)*(1+B23)*(1+B24))/(1-(B25+B26))-1)</f>
        <v>0.26398212646894215</v>
      </c>
      <c r="E20" s="256"/>
      <c r="F20" s="257"/>
      <c r="G20" s="257"/>
      <c r="H20" s="257"/>
      <c r="I20" s="257"/>
      <c r="J20" s="258"/>
    </row>
    <row r="21" spans="1:10" ht="51.95" customHeight="1" x14ac:dyDescent="0.2">
      <c r="A21" s="100" t="s">
        <v>104</v>
      </c>
      <c r="B21" s="101">
        <v>3.0000000000000001E-3</v>
      </c>
      <c r="C21" s="102" t="str">
        <f>IF(B21&lt;0.0028,"FORA DO LIMITE",IF(B21&gt;0.0075,"FORA DO LIMITE","OK"))</f>
        <v>OK</v>
      </c>
      <c r="D21" s="104" t="s">
        <v>105</v>
      </c>
      <c r="E21" s="259" t="s">
        <v>106</v>
      </c>
      <c r="F21" s="260"/>
      <c r="G21" s="260"/>
      <c r="H21" s="260"/>
      <c r="I21" s="260"/>
      <c r="J21" s="261"/>
    </row>
    <row r="22" spans="1:10" ht="51.95" customHeight="1" thickBot="1" x14ac:dyDescent="0.25">
      <c r="A22" s="100" t="s">
        <v>107</v>
      </c>
      <c r="B22" s="101">
        <v>0.01</v>
      </c>
      <c r="C22" s="102" t="str">
        <f>IF(B22&lt;0.01,"FORA DO LIMITE",IF(B22&gt;0.0174,"FORA DO LIMITE","OK"))</f>
        <v>OK</v>
      </c>
      <c r="D22" s="105" t="str">
        <f>IF(C20="FORA DO LIMITE","VERIFICAR ITENS",IF(C21="FORA DO LIMITE","VERIFICAR ITENS",IF(C22="FORA DO LIMITE","VERIFICAR ITENS",IF(C23="FORA DO LIMITE","VERIFICAR ITENS",IF(C24="FORA DO LIMITE","VERIFICAR ITENS",IF(C26="FORA DO LIMITE","VERIFICAR ITENS",IF(D20&lt;0.2076,"FORA DA FAIXA",IF(D20&gt;0.2644,"FORA DA FAIXA","OK"))))))))</f>
        <v>OK</v>
      </c>
      <c r="E22" s="262"/>
      <c r="F22" s="263"/>
      <c r="G22" s="263"/>
      <c r="H22" s="263"/>
      <c r="I22" s="263"/>
      <c r="J22" s="264"/>
    </row>
    <row r="23" spans="1:10" ht="51.95" customHeight="1" x14ac:dyDescent="0.2">
      <c r="A23" s="100" t="s">
        <v>108</v>
      </c>
      <c r="B23" s="101">
        <v>9.4999999999999998E-3</v>
      </c>
      <c r="C23" s="102" t="str">
        <f>IF(B23&lt;0.0094,"FORA DO LIMITE",IF(B23&gt;0.0117,"FORA DO LIMITE","OK"))</f>
        <v>OK</v>
      </c>
      <c r="D23" s="106" t="s">
        <v>109</v>
      </c>
      <c r="E23" s="265" t="s">
        <v>110</v>
      </c>
      <c r="F23" s="234"/>
      <c r="G23" s="234"/>
      <c r="H23" s="234"/>
      <c r="I23" s="234"/>
      <c r="J23" s="235"/>
    </row>
    <row r="24" spans="1:10" ht="51.95" customHeight="1" x14ac:dyDescent="0.2">
      <c r="A24" s="100" t="s">
        <v>111</v>
      </c>
      <c r="B24" s="101">
        <v>6.7500000000000004E-2</v>
      </c>
      <c r="C24" s="102" t="str">
        <f>IF(B24&lt;0.0674,"FORA DO LIMITE",IF(B24&gt;0.094,"FORA DO LIMITE","OK"))</f>
        <v>OK</v>
      </c>
      <c r="D24" s="107" t="s">
        <v>112</v>
      </c>
      <c r="E24" s="265"/>
      <c r="F24" s="234"/>
      <c r="G24" s="234"/>
      <c r="H24" s="234"/>
      <c r="I24" s="234"/>
      <c r="J24" s="235"/>
    </row>
    <row r="25" spans="1:10" ht="51.95" customHeight="1" x14ac:dyDescent="0.2">
      <c r="A25" s="100" t="s">
        <v>113</v>
      </c>
      <c r="B25" s="101">
        <v>8.1500000000000003E-2</v>
      </c>
      <c r="C25" s="102"/>
      <c r="D25" s="107" t="s">
        <v>119</v>
      </c>
      <c r="E25" s="265"/>
      <c r="F25" s="234"/>
      <c r="G25" s="234"/>
      <c r="H25" s="234"/>
      <c r="I25" s="234"/>
      <c r="J25" s="235"/>
    </row>
    <row r="26" spans="1:10" ht="51.95" customHeight="1" thickBot="1" x14ac:dyDescent="0.25">
      <c r="A26" s="108" t="s">
        <v>114</v>
      </c>
      <c r="B26" s="109">
        <v>2.5000000000000001E-2</v>
      </c>
      <c r="C26" s="119" t="str">
        <f>IF(B26&lt;0.02,"FORA DO LIMITE",IF(B26&gt;0.05,"FORA DO LIMITE","OK"))</f>
        <v>OK</v>
      </c>
      <c r="D26" s="110"/>
      <c r="E26" s="266"/>
      <c r="F26" s="236"/>
      <c r="G26" s="236"/>
      <c r="H26" s="236"/>
      <c r="I26" s="236"/>
      <c r="J26" s="237"/>
    </row>
  </sheetData>
  <mergeCells count="6">
    <mergeCell ref="E23:J26"/>
    <mergeCell ref="A1:J2"/>
    <mergeCell ref="E9:J16"/>
    <mergeCell ref="E17:J17"/>
    <mergeCell ref="E18:J20"/>
    <mergeCell ref="E21:J22"/>
  </mergeCells>
  <conditionalFormatting sqref="C20:C26">
    <cfRule type="cellIs" dxfId="169" priority="4" stopIfTrue="1" operator="equal">
      <formula>"OK"</formula>
    </cfRule>
    <cfRule type="cellIs" dxfId="168" priority="5" stopIfTrue="1" operator="equal">
      <formula>"FORA DO LIMITE"</formula>
    </cfRule>
  </conditionalFormatting>
  <conditionalFormatting sqref="D22">
    <cfRule type="cellIs" dxfId="167" priority="1" stopIfTrue="1" operator="equal">
      <formula>"OK"</formula>
    </cfRule>
    <cfRule type="cellIs" dxfId="166" priority="2" stopIfTrue="1" operator="equal">
      <formula>"FORA DA FAIXA"</formula>
    </cfRule>
    <cfRule type="cellIs" dxfId="165" priority="3" stopIfTrue="1" operator="equal">
      <formula>"VERIFICAR ITENS"</formula>
    </cfRule>
  </conditionalFormatting>
  <pageMargins left="0.51181102362204722" right="0.31496062992125984" top="0.78740157480314965" bottom="0.78740157480314965" header="0.31496062992125984" footer="0.31496062992125984"/>
  <pageSetup paperSize="9" orientation="portrait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57"/>
  <sheetViews>
    <sheetView tabSelected="1" topLeftCell="A24" workbookViewId="0">
      <selection activeCell="O59" sqref="O59"/>
    </sheetView>
  </sheetViews>
  <sheetFormatPr defaultRowHeight="12.75" x14ac:dyDescent="0.2"/>
  <cols>
    <col min="1" max="1" width="4.7109375" customWidth="1"/>
    <col min="3" max="3" width="8.42578125" customWidth="1"/>
    <col min="4" max="4" width="13" customWidth="1"/>
    <col min="6" max="6" width="11.140625" customWidth="1"/>
    <col min="7" max="18" width="11.28515625" customWidth="1"/>
  </cols>
  <sheetData>
    <row r="1" spans="1:241" ht="15.75" x14ac:dyDescent="0.2">
      <c r="B1" s="268" t="s">
        <v>203</v>
      </c>
      <c r="C1" s="269"/>
      <c r="D1" s="269"/>
      <c r="E1" s="270"/>
      <c r="F1" s="148"/>
      <c r="G1" s="271" t="s">
        <v>204</v>
      </c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3"/>
    </row>
    <row r="2" spans="1:241" ht="6.95" customHeight="1" x14ac:dyDescent="0.2">
      <c r="F2" s="51"/>
      <c r="G2" s="1"/>
    </row>
    <row r="3" spans="1:241" x14ac:dyDescent="0.2">
      <c r="B3" s="84" t="s">
        <v>74</v>
      </c>
      <c r="C3" s="274"/>
      <c r="D3" s="274"/>
      <c r="E3" s="275"/>
      <c r="G3" s="86" t="s">
        <v>121</v>
      </c>
      <c r="H3" s="85"/>
      <c r="I3" s="85"/>
      <c r="J3" s="85"/>
      <c r="K3" s="85"/>
      <c r="L3" s="85"/>
      <c r="M3" s="86" t="s">
        <v>75</v>
      </c>
      <c r="N3" s="85"/>
      <c r="O3" s="85"/>
      <c r="P3" s="85"/>
      <c r="Q3" s="85"/>
      <c r="R3" s="87"/>
    </row>
    <row r="4" spans="1:241" x14ac:dyDescent="0.2">
      <c r="B4" s="81"/>
      <c r="C4" s="276" t="s">
        <v>76</v>
      </c>
      <c r="D4" s="276"/>
      <c r="E4" s="277"/>
      <c r="G4" s="65"/>
      <c r="H4" s="66"/>
      <c r="I4" s="66"/>
      <c r="J4" s="66"/>
      <c r="K4" s="66"/>
      <c r="L4" s="66"/>
      <c r="M4" s="65"/>
      <c r="N4" s="66"/>
      <c r="O4" s="66"/>
      <c r="P4" s="66"/>
      <c r="Q4" s="66"/>
      <c r="R4" s="68"/>
    </row>
    <row r="5" spans="1:241" x14ac:dyDescent="0.2">
      <c r="B5" s="76"/>
      <c r="C5" s="274"/>
      <c r="D5" s="274"/>
      <c r="E5" s="275"/>
      <c r="G5" s="76"/>
      <c r="H5" s="77"/>
      <c r="I5" s="77"/>
      <c r="J5" s="77"/>
      <c r="K5" s="77"/>
      <c r="L5" s="79"/>
      <c r="M5" s="76"/>
      <c r="N5" s="77"/>
      <c r="O5" s="77"/>
      <c r="P5" s="77"/>
      <c r="Q5" s="78"/>
      <c r="R5" s="79"/>
    </row>
    <row r="6" spans="1:241" x14ac:dyDescent="0.2">
      <c r="B6" s="67" t="s">
        <v>77</v>
      </c>
      <c r="C6" s="267"/>
      <c r="D6" s="267"/>
      <c r="E6" s="267"/>
      <c r="G6" s="67" t="s">
        <v>78</v>
      </c>
      <c r="H6" s="64"/>
      <c r="I6" s="64"/>
      <c r="J6" s="64"/>
      <c r="K6" s="64"/>
      <c r="L6" s="83"/>
      <c r="M6" s="67" t="s">
        <v>79</v>
      </c>
      <c r="N6" s="64"/>
      <c r="O6" s="130"/>
      <c r="P6" s="130"/>
      <c r="Q6" s="64"/>
      <c r="R6" s="80"/>
    </row>
    <row r="7" spans="1:241" x14ac:dyDescent="0.2">
      <c r="B7" s="81"/>
      <c r="C7" s="276" t="s">
        <v>80</v>
      </c>
      <c r="D7" s="276"/>
      <c r="E7" s="277"/>
      <c r="G7" s="81" t="s">
        <v>115</v>
      </c>
      <c r="H7" s="66"/>
      <c r="I7" s="66"/>
      <c r="J7" s="66"/>
      <c r="K7" s="66"/>
      <c r="L7" s="68"/>
      <c r="M7" s="278" t="s">
        <v>202</v>
      </c>
      <c r="N7" s="279"/>
      <c r="O7" s="66"/>
      <c r="P7" s="66"/>
      <c r="Q7" s="66"/>
      <c r="R7" s="68"/>
    </row>
    <row r="8" spans="1:241" ht="6.95" customHeight="1" x14ac:dyDescent="0.2"/>
    <row r="9" spans="1:241" ht="12.75" customHeight="1" x14ac:dyDescent="0.2">
      <c r="A9" s="280" t="s">
        <v>205</v>
      </c>
      <c r="B9" s="282" t="s">
        <v>206</v>
      </c>
      <c r="C9" s="282"/>
      <c r="D9" s="149"/>
      <c r="E9" s="284" t="s">
        <v>207</v>
      </c>
      <c r="F9" s="286" t="s">
        <v>208</v>
      </c>
      <c r="G9" s="294">
        <v>1</v>
      </c>
      <c r="H9" s="295">
        <v>2</v>
      </c>
      <c r="I9" s="295">
        <v>3</v>
      </c>
      <c r="J9" s="295">
        <v>4</v>
      </c>
      <c r="K9" s="295">
        <v>5</v>
      </c>
      <c r="L9" s="295">
        <v>6</v>
      </c>
      <c r="M9" s="295">
        <v>7</v>
      </c>
      <c r="N9" s="295">
        <v>8</v>
      </c>
      <c r="O9" s="295">
        <v>9</v>
      </c>
      <c r="P9" s="295">
        <v>10</v>
      </c>
      <c r="Q9" s="295">
        <v>11</v>
      </c>
      <c r="R9" s="296">
        <v>12</v>
      </c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</row>
    <row r="10" spans="1:241" x14ac:dyDescent="0.2">
      <c r="A10" s="281"/>
      <c r="B10" s="283"/>
      <c r="C10" s="283"/>
      <c r="D10" s="151"/>
      <c r="E10" s="285"/>
      <c r="F10" s="286"/>
      <c r="G10" s="152">
        <v>43647</v>
      </c>
      <c r="H10" s="153">
        <v>43678</v>
      </c>
      <c r="I10" s="153">
        <v>43709</v>
      </c>
      <c r="J10" s="154">
        <v>43739</v>
      </c>
      <c r="K10" s="154">
        <v>43770</v>
      </c>
      <c r="L10" s="153">
        <v>43800</v>
      </c>
      <c r="M10" s="153">
        <v>43831</v>
      </c>
      <c r="N10" s="153">
        <v>43862</v>
      </c>
      <c r="O10" s="153">
        <v>43891</v>
      </c>
      <c r="P10" s="153">
        <v>43922</v>
      </c>
      <c r="Q10" s="153">
        <v>43952</v>
      </c>
      <c r="R10" s="155">
        <v>43983</v>
      </c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</row>
    <row r="11" spans="1:241" x14ac:dyDescent="0.2">
      <c r="A11" s="156" t="s">
        <v>209</v>
      </c>
      <c r="B11" s="157" t="str">
        <f>'orçamento sinap junho 2017'!B11</f>
        <v>SERVIÇOS PRELIMINARES</v>
      </c>
      <c r="C11" s="157"/>
      <c r="D11" s="158"/>
      <c r="E11" s="159">
        <f>'orçamento sinap junho 2017'!K14*25</f>
        <v>1172.9999999999998</v>
      </c>
      <c r="F11" s="160" t="s">
        <v>210</v>
      </c>
      <c r="G11" s="161">
        <v>0.28000000000000003</v>
      </c>
      <c r="H11" s="162">
        <v>0</v>
      </c>
      <c r="I11" s="162">
        <v>0</v>
      </c>
      <c r="J11" s="163">
        <v>0.24</v>
      </c>
      <c r="K11" s="162">
        <v>0</v>
      </c>
      <c r="L11" s="162">
        <v>0</v>
      </c>
      <c r="M11" s="163">
        <v>0.24</v>
      </c>
      <c r="N11" s="162">
        <v>0</v>
      </c>
      <c r="O11" s="162">
        <v>0</v>
      </c>
      <c r="P11" s="163">
        <v>0.24</v>
      </c>
      <c r="Q11" s="162">
        <v>0</v>
      </c>
      <c r="R11" s="164">
        <v>0</v>
      </c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</row>
    <row r="12" spans="1:241" x14ac:dyDescent="0.2">
      <c r="A12" s="201"/>
      <c r="B12" s="202" t="s">
        <v>211</v>
      </c>
      <c r="C12" s="202"/>
      <c r="D12" s="203"/>
      <c r="E12" s="204"/>
      <c r="F12" s="165" t="s">
        <v>212</v>
      </c>
      <c r="G12" s="166">
        <f>$E11*G11</f>
        <v>328.43999999999994</v>
      </c>
      <c r="H12" s="167">
        <f t="shared" ref="H12:I12" si="0">$E11*H11</f>
        <v>0</v>
      </c>
      <c r="I12" s="167">
        <f t="shared" si="0"/>
        <v>0</v>
      </c>
      <c r="J12" s="167">
        <f>$E11*J11</f>
        <v>281.51999999999992</v>
      </c>
      <c r="K12" s="167">
        <f t="shared" ref="K12:L12" si="1">$E11*K11</f>
        <v>0</v>
      </c>
      <c r="L12" s="167">
        <f t="shared" si="1"/>
        <v>0</v>
      </c>
      <c r="M12" s="167">
        <f>$E11*M11</f>
        <v>281.51999999999992</v>
      </c>
      <c r="N12" s="167">
        <f t="shared" ref="N12:O12" si="2">$E11*N11</f>
        <v>0</v>
      </c>
      <c r="O12" s="167">
        <f t="shared" si="2"/>
        <v>0</v>
      </c>
      <c r="P12" s="167">
        <f>$E11*P11</f>
        <v>281.51999999999992</v>
      </c>
      <c r="Q12" s="167">
        <f t="shared" ref="Q12:R12" si="3">$E11*Q11</f>
        <v>0</v>
      </c>
      <c r="R12" s="168">
        <f t="shared" si="3"/>
        <v>0</v>
      </c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</row>
    <row r="13" spans="1:241" x14ac:dyDescent="0.2">
      <c r="A13" s="156" t="s">
        <v>213</v>
      </c>
      <c r="B13" s="157" t="str">
        <f>'orçamento sinap junho 2017'!B15</f>
        <v>FUNDAÇÕES</v>
      </c>
      <c r="C13" s="157"/>
      <c r="D13" s="158"/>
      <c r="E13" s="159">
        <f>'orçamento sinap junho 2017'!K22*25</f>
        <v>17096.5</v>
      </c>
      <c r="F13" s="160" t="s">
        <v>210</v>
      </c>
      <c r="G13" s="169">
        <v>0.28000000000000003</v>
      </c>
      <c r="H13" s="170">
        <v>0</v>
      </c>
      <c r="I13" s="170">
        <v>0</v>
      </c>
      <c r="J13" s="171">
        <v>0.24</v>
      </c>
      <c r="K13" s="170">
        <v>0</v>
      </c>
      <c r="L13" s="170">
        <v>0</v>
      </c>
      <c r="M13" s="171">
        <v>0.24</v>
      </c>
      <c r="N13" s="170">
        <v>0</v>
      </c>
      <c r="O13" s="170">
        <v>0</v>
      </c>
      <c r="P13" s="171">
        <v>0.24</v>
      </c>
      <c r="Q13" s="170">
        <v>0</v>
      </c>
      <c r="R13" s="172">
        <v>0</v>
      </c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</row>
    <row r="14" spans="1:241" x14ac:dyDescent="0.2">
      <c r="A14" s="173"/>
      <c r="B14" s="200" t="s">
        <v>211</v>
      </c>
      <c r="C14" s="200"/>
      <c r="D14" s="174"/>
      <c r="E14" s="175"/>
      <c r="F14" s="165" t="s">
        <v>212</v>
      </c>
      <c r="G14" s="166">
        <f>$E13*G13</f>
        <v>4787.0200000000004</v>
      </c>
      <c r="H14" s="167">
        <f t="shared" ref="H14:I14" si="4">$E13*H13</f>
        <v>0</v>
      </c>
      <c r="I14" s="167">
        <f t="shared" si="4"/>
        <v>0</v>
      </c>
      <c r="J14" s="167">
        <f>$E13*J13</f>
        <v>4103.16</v>
      </c>
      <c r="K14" s="167">
        <f t="shared" ref="K14:L14" si="5">$E13*K13</f>
        <v>0</v>
      </c>
      <c r="L14" s="167">
        <f t="shared" si="5"/>
        <v>0</v>
      </c>
      <c r="M14" s="167">
        <f>$E13*M13</f>
        <v>4103.16</v>
      </c>
      <c r="N14" s="167">
        <f t="shared" ref="N14:O14" si="6">$E13*N13</f>
        <v>0</v>
      </c>
      <c r="O14" s="167">
        <f t="shared" si="6"/>
        <v>0</v>
      </c>
      <c r="P14" s="167">
        <f>$E13*P13</f>
        <v>4103.16</v>
      </c>
      <c r="Q14" s="167">
        <f t="shared" ref="Q14:R14" si="7">$E13*Q13</f>
        <v>0</v>
      </c>
      <c r="R14" s="168">
        <f t="shared" si="7"/>
        <v>0</v>
      </c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</row>
    <row r="15" spans="1:241" x14ac:dyDescent="0.2">
      <c r="A15" s="156" t="s">
        <v>214</v>
      </c>
      <c r="B15" s="157" t="str">
        <f>'orçamento sinap junho 2017'!B23</f>
        <v>MOVIMENTO DE TERRA</v>
      </c>
      <c r="C15" s="157"/>
      <c r="D15" s="158"/>
      <c r="E15" s="159">
        <f>'orçamento sinap junho 2017'!K25*25</f>
        <v>763.25</v>
      </c>
      <c r="F15" s="160" t="s">
        <v>210</v>
      </c>
      <c r="G15" s="169">
        <v>0.28000000000000003</v>
      </c>
      <c r="H15" s="170">
        <v>0</v>
      </c>
      <c r="I15" s="170">
        <v>0</v>
      </c>
      <c r="J15" s="171">
        <v>0.24</v>
      </c>
      <c r="K15" s="170">
        <v>0</v>
      </c>
      <c r="L15" s="170">
        <v>0</v>
      </c>
      <c r="M15" s="171">
        <v>0.24</v>
      </c>
      <c r="N15" s="170">
        <v>0</v>
      </c>
      <c r="O15" s="170">
        <v>0</v>
      </c>
      <c r="P15" s="171">
        <v>0.24</v>
      </c>
      <c r="Q15" s="170">
        <v>0</v>
      </c>
      <c r="R15" s="172">
        <v>0</v>
      </c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50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</row>
    <row r="16" spans="1:241" x14ac:dyDescent="0.2">
      <c r="A16" s="173"/>
      <c r="B16" s="200" t="s">
        <v>211</v>
      </c>
      <c r="C16" s="200"/>
      <c r="D16" s="174"/>
      <c r="E16" s="175"/>
      <c r="F16" s="165" t="s">
        <v>212</v>
      </c>
      <c r="G16" s="166">
        <f>$E15*G15</f>
        <v>213.71</v>
      </c>
      <c r="H16" s="167">
        <f t="shared" ref="H16:I16" si="8">$E15*H15</f>
        <v>0</v>
      </c>
      <c r="I16" s="167">
        <f t="shared" si="8"/>
        <v>0</v>
      </c>
      <c r="J16" s="167">
        <f>$E15*J15</f>
        <v>183.18</v>
      </c>
      <c r="K16" s="167">
        <f t="shared" ref="K16:L16" si="9">$E15*K15</f>
        <v>0</v>
      </c>
      <c r="L16" s="167">
        <f t="shared" si="9"/>
        <v>0</v>
      </c>
      <c r="M16" s="167">
        <f>$E15*M15</f>
        <v>183.18</v>
      </c>
      <c r="N16" s="167">
        <f t="shared" ref="N16:O16" si="10">$E15*N15</f>
        <v>0</v>
      </c>
      <c r="O16" s="167">
        <f t="shared" si="10"/>
        <v>0</v>
      </c>
      <c r="P16" s="167">
        <f>$E15*P15</f>
        <v>183.18</v>
      </c>
      <c r="Q16" s="167">
        <f t="shared" ref="Q16:R16" si="11">$E15*Q15</f>
        <v>0</v>
      </c>
      <c r="R16" s="168">
        <f t="shared" si="11"/>
        <v>0</v>
      </c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</row>
    <row r="17" spans="1:241" x14ac:dyDescent="0.2">
      <c r="A17" s="156" t="s">
        <v>215</v>
      </c>
      <c r="B17" s="157" t="str">
        <f>'orçamento sinap junho 2017'!B26</f>
        <v>PAVIMENTAÇÃO</v>
      </c>
      <c r="C17" s="157"/>
      <c r="D17" s="158"/>
      <c r="E17" s="159">
        <f>'orçamento sinap junho 2017'!K30*25</f>
        <v>11911</v>
      </c>
      <c r="F17" s="160" t="s">
        <v>210</v>
      </c>
      <c r="G17" s="169">
        <v>0.28000000000000003</v>
      </c>
      <c r="H17" s="170">
        <v>0</v>
      </c>
      <c r="I17" s="170">
        <v>0</v>
      </c>
      <c r="J17" s="171">
        <v>0.24</v>
      </c>
      <c r="K17" s="170">
        <v>0</v>
      </c>
      <c r="L17" s="170">
        <v>0</v>
      </c>
      <c r="M17" s="171">
        <v>0.24</v>
      </c>
      <c r="N17" s="170">
        <v>0</v>
      </c>
      <c r="O17" s="170">
        <v>0</v>
      </c>
      <c r="P17" s="171">
        <v>0.24</v>
      </c>
      <c r="Q17" s="170">
        <v>0</v>
      </c>
      <c r="R17" s="172">
        <v>0</v>
      </c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50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</row>
    <row r="18" spans="1:241" x14ac:dyDescent="0.2">
      <c r="A18" s="173"/>
      <c r="B18" s="200" t="s">
        <v>211</v>
      </c>
      <c r="C18" s="200"/>
      <c r="D18" s="174"/>
      <c r="E18" s="175"/>
      <c r="F18" s="165" t="s">
        <v>212</v>
      </c>
      <c r="G18" s="166">
        <f>$E17*G17</f>
        <v>3335.0800000000004</v>
      </c>
      <c r="H18" s="167">
        <f t="shared" ref="H18:I18" si="12">$E17*H17</f>
        <v>0</v>
      </c>
      <c r="I18" s="167">
        <f t="shared" si="12"/>
        <v>0</v>
      </c>
      <c r="J18" s="167">
        <f>$E17*J17</f>
        <v>2858.64</v>
      </c>
      <c r="K18" s="167">
        <f t="shared" ref="K18:L18" si="13">$E17*K17</f>
        <v>0</v>
      </c>
      <c r="L18" s="167">
        <f t="shared" si="13"/>
        <v>0</v>
      </c>
      <c r="M18" s="167">
        <f>$E17*M17</f>
        <v>2858.64</v>
      </c>
      <c r="N18" s="167">
        <f t="shared" ref="N18:O18" si="14">$E17*N17</f>
        <v>0</v>
      </c>
      <c r="O18" s="167">
        <f t="shared" si="14"/>
        <v>0</v>
      </c>
      <c r="P18" s="167">
        <f>$E17*P17</f>
        <v>2858.64</v>
      </c>
      <c r="Q18" s="167">
        <f t="shared" ref="Q18:R18" si="15">$E17*Q17</f>
        <v>0</v>
      </c>
      <c r="R18" s="168">
        <f t="shared" si="15"/>
        <v>0</v>
      </c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50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</row>
    <row r="19" spans="1:241" x14ac:dyDescent="0.2">
      <c r="A19" s="156" t="s">
        <v>216</v>
      </c>
      <c r="B19" s="157" t="str">
        <f>'orçamento sinap junho 2017'!B31</f>
        <v>ALVENARIA</v>
      </c>
      <c r="C19" s="157"/>
      <c r="D19" s="158"/>
      <c r="E19" s="159">
        <f>'orçamento sinap junho 2017'!K33*25</f>
        <v>28909.500000000004</v>
      </c>
      <c r="F19" s="160" t="s">
        <v>210</v>
      </c>
      <c r="G19" s="169">
        <v>0.28000000000000003</v>
      </c>
      <c r="H19" s="170">
        <v>0</v>
      </c>
      <c r="I19" s="170">
        <v>0</v>
      </c>
      <c r="J19" s="171">
        <v>0.24</v>
      </c>
      <c r="K19" s="170">
        <v>0</v>
      </c>
      <c r="L19" s="170">
        <v>0</v>
      </c>
      <c r="M19" s="171">
        <v>0.24</v>
      </c>
      <c r="N19" s="170">
        <v>0</v>
      </c>
      <c r="O19" s="170">
        <v>0</v>
      </c>
      <c r="P19" s="171">
        <v>0.24</v>
      </c>
      <c r="Q19" s="170">
        <v>0</v>
      </c>
      <c r="R19" s="172">
        <v>0</v>
      </c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50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</row>
    <row r="20" spans="1:241" x14ac:dyDescent="0.2">
      <c r="A20" s="173"/>
      <c r="B20" s="200" t="s">
        <v>211</v>
      </c>
      <c r="C20" s="200"/>
      <c r="D20" s="174"/>
      <c r="E20" s="175"/>
      <c r="F20" s="165" t="s">
        <v>212</v>
      </c>
      <c r="G20" s="166">
        <f>$E19*G19</f>
        <v>8094.6600000000017</v>
      </c>
      <c r="H20" s="167">
        <f t="shared" ref="H20:I20" si="16">$E19*H19</f>
        <v>0</v>
      </c>
      <c r="I20" s="167">
        <f t="shared" si="16"/>
        <v>0</v>
      </c>
      <c r="J20" s="167">
        <f>$E19*J19</f>
        <v>6938.2800000000007</v>
      </c>
      <c r="K20" s="167">
        <f t="shared" ref="K20:L20" si="17">$E19*K19</f>
        <v>0</v>
      </c>
      <c r="L20" s="167">
        <f t="shared" si="17"/>
        <v>0</v>
      </c>
      <c r="M20" s="167">
        <f>$E19*M19</f>
        <v>6938.2800000000007</v>
      </c>
      <c r="N20" s="167">
        <f t="shared" ref="N20:O20" si="18">$E19*N19</f>
        <v>0</v>
      </c>
      <c r="O20" s="167">
        <f t="shared" si="18"/>
        <v>0</v>
      </c>
      <c r="P20" s="167">
        <f>$E19*P19</f>
        <v>6938.2800000000007</v>
      </c>
      <c r="Q20" s="167">
        <f t="shared" ref="Q20:R20" si="19">$E19*Q19</f>
        <v>0</v>
      </c>
      <c r="R20" s="168">
        <f t="shared" si="19"/>
        <v>0</v>
      </c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50"/>
      <c r="FW20" s="150"/>
      <c r="FX20" s="150"/>
      <c r="FY20" s="150"/>
      <c r="FZ20" s="150"/>
      <c r="GA20" s="150"/>
      <c r="GB20" s="150"/>
      <c r="GC20" s="150"/>
      <c r="GD20" s="150"/>
      <c r="GE20" s="150"/>
      <c r="GF20" s="150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</row>
    <row r="21" spans="1:241" x14ac:dyDescent="0.2">
      <c r="A21" s="156" t="s">
        <v>217</v>
      </c>
      <c r="B21" s="157" t="str">
        <f>'orçamento sinap junho 2017'!B34</f>
        <v>REVESTIMENTOS</v>
      </c>
      <c r="C21" s="157"/>
      <c r="D21" s="158"/>
      <c r="E21" s="159">
        <f>'orçamento sinap junho 2017'!K38*25</f>
        <v>32123.5</v>
      </c>
      <c r="F21" s="160" t="s">
        <v>210</v>
      </c>
      <c r="G21" s="169">
        <v>0</v>
      </c>
      <c r="H21" s="170">
        <v>0.28000000000000003</v>
      </c>
      <c r="I21" s="170">
        <v>0</v>
      </c>
      <c r="J21" s="171">
        <v>0</v>
      </c>
      <c r="K21" s="170">
        <v>0.24</v>
      </c>
      <c r="L21" s="170">
        <v>0</v>
      </c>
      <c r="M21" s="171">
        <v>0</v>
      </c>
      <c r="N21" s="170">
        <v>0.24</v>
      </c>
      <c r="O21" s="170">
        <v>0</v>
      </c>
      <c r="P21" s="171">
        <v>0</v>
      </c>
      <c r="Q21" s="170">
        <v>0.24</v>
      </c>
      <c r="R21" s="172">
        <v>0</v>
      </c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</row>
    <row r="22" spans="1:241" x14ac:dyDescent="0.2">
      <c r="A22" s="173"/>
      <c r="B22" s="200" t="s">
        <v>211</v>
      </c>
      <c r="C22" s="200"/>
      <c r="D22" s="174"/>
      <c r="E22" s="175"/>
      <c r="F22" s="165" t="s">
        <v>212</v>
      </c>
      <c r="G22" s="166">
        <f>$E21*G21</f>
        <v>0</v>
      </c>
      <c r="H22" s="167">
        <f t="shared" ref="H22:I22" si="20">$E21*H21</f>
        <v>8994.5800000000017</v>
      </c>
      <c r="I22" s="167">
        <f t="shared" si="20"/>
        <v>0</v>
      </c>
      <c r="J22" s="167">
        <f>$E21*J21</f>
        <v>0</v>
      </c>
      <c r="K22" s="167">
        <f t="shared" ref="K22:L22" si="21">$E21*K21</f>
        <v>7709.6399999999994</v>
      </c>
      <c r="L22" s="167">
        <f t="shared" si="21"/>
        <v>0</v>
      </c>
      <c r="M22" s="167">
        <f>$E21*M21</f>
        <v>0</v>
      </c>
      <c r="N22" s="167">
        <f t="shared" ref="N22:O22" si="22">$E21*N21</f>
        <v>7709.6399999999994</v>
      </c>
      <c r="O22" s="167">
        <f t="shared" si="22"/>
        <v>0</v>
      </c>
      <c r="P22" s="167">
        <f>$E21*P21</f>
        <v>0</v>
      </c>
      <c r="Q22" s="167">
        <f t="shared" ref="Q22:R22" si="23">$E21*Q21</f>
        <v>7709.6399999999994</v>
      </c>
      <c r="R22" s="168">
        <f t="shared" si="23"/>
        <v>0</v>
      </c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50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</row>
    <row r="23" spans="1:241" x14ac:dyDescent="0.2">
      <c r="A23" s="156" t="s">
        <v>218</v>
      </c>
      <c r="B23" s="157" t="str">
        <f>'orçamento sinap junho 2017'!B39</f>
        <v>COBERTURA</v>
      </c>
      <c r="C23" s="157"/>
      <c r="D23" s="158"/>
      <c r="E23" s="159">
        <f>'orçamento sinap junho 2017'!K42*25</f>
        <v>10069.75</v>
      </c>
      <c r="F23" s="160" t="s">
        <v>210</v>
      </c>
      <c r="G23" s="169">
        <v>0.28000000000000003</v>
      </c>
      <c r="H23" s="170">
        <v>0</v>
      </c>
      <c r="I23" s="170">
        <v>0</v>
      </c>
      <c r="J23" s="171">
        <v>0.24</v>
      </c>
      <c r="K23" s="170">
        <v>0</v>
      </c>
      <c r="L23" s="170">
        <v>0</v>
      </c>
      <c r="M23" s="171">
        <v>0.24</v>
      </c>
      <c r="N23" s="170">
        <v>0</v>
      </c>
      <c r="O23" s="170">
        <v>0</v>
      </c>
      <c r="P23" s="171">
        <v>0.24</v>
      </c>
      <c r="Q23" s="170">
        <v>0</v>
      </c>
      <c r="R23" s="172">
        <v>0</v>
      </c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50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</row>
    <row r="24" spans="1:241" x14ac:dyDescent="0.2">
      <c r="A24" s="173"/>
      <c r="B24" s="200" t="s">
        <v>211</v>
      </c>
      <c r="C24" s="200"/>
      <c r="D24" s="174"/>
      <c r="E24" s="175"/>
      <c r="F24" s="165" t="s">
        <v>212</v>
      </c>
      <c r="G24" s="166">
        <f>$E23*G23</f>
        <v>2819.53</v>
      </c>
      <c r="H24" s="167">
        <f t="shared" ref="H24:I24" si="24">$E23*H23</f>
        <v>0</v>
      </c>
      <c r="I24" s="167">
        <f t="shared" si="24"/>
        <v>0</v>
      </c>
      <c r="J24" s="167">
        <f>$E23*J23</f>
        <v>2416.7399999999998</v>
      </c>
      <c r="K24" s="167">
        <f t="shared" ref="K24:L24" si="25">$E23*K23</f>
        <v>0</v>
      </c>
      <c r="L24" s="167">
        <f t="shared" si="25"/>
        <v>0</v>
      </c>
      <c r="M24" s="167">
        <f>$E23*M23</f>
        <v>2416.7399999999998</v>
      </c>
      <c r="N24" s="167">
        <f t="shared" ref="N24:O24" si="26">$E23*N23</f>
        <v>0</v>
      </c>
      <c r="O24" s="167">
        <f t="shared" si="26"/>
        <v>0</v>
      </c>
      <c r="P24" s="167">
        <f>$E23*P23</f>
        <v>2416.7399999999998</v>
      </c>
      <c r="Q24" s="167">
        <f t="shared" ref="Q24:R24" si="27">$E23*Q23</f>
        <v>0</v>
      </c>
      <c r="R24" s="168">
        <f t="shared" si="27"/>
        <v>0</v>
      </c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50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</row>
    <row r="25" spans="1:241" x14ac:dyDescent="0.2">
      <c r="A25" s="156" t="s">
        <v>219</v>
      </c>
      <c r="B25" s="157" t="str">
        <f>'orçamento sinap junho 2017'!B43</f>
        <v>ESQUADRIAS</v>
      </c>
      <c r="C25" s="157"/>
      <c r="D25" s="158"/>
      <c r="E25" s="159">
        <f>'orçamento sinap junho 2017'!K46*25</f>
        <v>16604.75</v>
      </c>
      <c r="F25" s="160" t="s">
        <v>210</v>
      </c>
      <c r="G25" s="169">
        <v>0.28000000000000003</v>
      </c>
      <c r="H25" s="170">
        <v>0</v>
      </c>
      <c r="I25" s="170">
        <v>0</v>
      </c>
      <c r="J25" s="171">
        <v>0.24</v>
      </c>
      <c r="K25" s="170">
        <v>0</v>
      </c>
      <c r="L25" s="170">
        <v>0</v>
      </c>
      <c r="M25" s="171">
        <v>0.24</v>
      </c>
      <c r="N25" s="170">
        <v>0</v>
      </c>
      <c r="O25" s="170">
        <v>0</v>
      </c>
      <c r="P25" s="171">
        <v>0.24</v>
      </c>
      <c r="Q25" s="170">
        <v>0</v>
      </c>
      <c r="R25" s="172">
        <v>0</v>
      </c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50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</row>
    <row r="26" spans="1:241" x14ac:dyDescent="0.2">
      <c r="A26" s="201"/>
      <c r="B26" s="202" t="s">
        <v>211</v>
      </c>
      <c r="C26" s="202"/>
      <c r="D26" s="203"/>
      <c r="E26" s="204"/>
      <c r="F26" s="165" t="s">
        <v>212</v>
      </c>
      <c r="G26" s="166">
        <f>$E25*G25</f>
        <v>4649.3300000000008</v>
      </c>
      <c r="H26" s="167">
        <f t="shared" ref="H26:I26" si="28">$E25*H25</f>
        <v>0</v>
      </c>
      <c r="I26" s="167">
        <f t="shared" si="28"/>
        <v>0</v>
      </c>
      <c r="J26" s="167">
        <f>$E25*J25</f>
        <v>3985.14</v>
      </c>
      <c r="K26" s="167">
        <f t="shared" ref="K26:L26" si="29">$E25*K25</f>
        <v>0</v>
      </c>
      <c r="L26" s="167">
        <f t="shared" si="29"/>
        <v>0</v>
      </c>
      <c r="M26" s="167">
        <f>$E25*M25</f>
        <v>3985.14</v>
      </c>
      <c r="N26" s="167">
        <f t="shared" ref="N26:O26" si="30">$E25*N25</f>
        <v>0</v>
      </c>
      <c r="O26" s="167">
        <f t="shared" si="30"/>
        <v>0</v>
      </c>
      <c r="P26" s="167">
        <f>$E25*P25</f>
        <v>3985.14</v>
      </c>
      <c r="Q26" s="167">
        <f t="shared" ref="Q26:R26" si="31">$E25*Q25</f>
        <v>0</v>
      </c>
      <c r="R26" s="168">
        <f t="shared" si="31"/>
        <v>0</v>
      </c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  <c r="DV26" s="150"/>
      <c r="DW26" s="150"/>
      <c r="DX26" s="150"/>
      <c r="DY26" s="150"/>
      <c r="DZ26" s="150"/>
      <c r="EA26" s="150"/>
      <c r="EB26" s="150"/>
      <c r="EC26" s="150"/>
      <c r="ED26" s="150"/>
      <c r="EE26" s="150"/>
      <c r="EF26" s="150"/>
      <c r="EG26" s="150"/>
      <c r="EH26" s="150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50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</row>
    <row r="27" spans="1:241" x14ac:dyDescent="0.2">
      <c r="A27" s="156" t="s">
        <v>220</v>
      </c>
      <c r="B27" s="157" t="str">
        <f>'orçamento sinap junho 2017'!B47</f>
        <v>INSTALAÇÕES HIDRÁULICAS</v>
      </c>
      <c r="C27" s="157"/>
      <c r="D27" s="158"/>
      <c r="E27" s="159">
        <f>'orçamento sinap junho 2017'!K55*25</f>
        <v>13275.5</v>
      </c>
      <c r="F27" s="160" t="s">
        <v>210</v>
      </c>
      <c r="G27" s="169">
        <v>0</v>
      </c>
      <c r="H27" s="170">
        <v>0.28000000000000003</v>
      </c>
      <c r="I27" s="170">
        <v>0</v>
      </c>
      <c r="J27" s="171">
        <v>0</v>
      </c>
      <c r="K27" s="170">
        <v>0.24</v>
      </c>
      <c r="L27" s="170">
        <v>0</v>
      </c>
      <c r="M27" s="171">
        <v>0</v>
      </c>
      <c r="N27" s="170">
        <v>0.24</v>
      </c>
      <c r="O27" s="170">
        <v>0</v>
      </c>
      <c r="P27" s="171">
        <v>0</v>
      </c>
      <c r="Q27" s="170">
        <v>0.24</v>
      </c>
      <c r="R27" s="172">
        <v>0</v>
      </c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  <c r="EC27" s="150"/>
      <c r="ED27" s="150"/>
      <c r="EE27" s="150"/>
      <c r="EF27" s="150"/>
      <c r="EG27" s="150"/>
      <c r="EH27" s="150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50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</row>
    <row r="28" spans="1:241" x14ac:dyDescent="0.2">
      <c r="A28" s="173"/>
      <c r="B28" s="200" t="s">
        <v>211</v>
      </c>
      <c r="C28" s="200"/>
      <c r="D28" s="174"/>
      <c r="E28" s="175"/>
      <c r="F28" s="165" t="s">
        <v>212</v>
      </c>
      <c r="G28" s="166">
        <f>$E27*G27</f>
        <v>0</v>
      </c>
      <c r="H28" s="167">
        <f t="shared" ref="H28:R28" si="32">$E27*H27</f>
        <v>3717.1400000000003</v>
      </c>
      <c r="I28" s="167">
        <f t="shared" si="32"/>
        <v>0</v>
      </c>
      <c r="J28" s="167">
        <f t="shared" si="32"/>
        <v>0</v>
      </c>
      <c r="K28" s="167">
        <f t="shared" si="32"/>
        <v>3186.12</v>
      </c>
      <c r="L28" s="167">
        <f t="shared" si="32"/>
        <v>0</v>
      </c>
      <c r="M28" s="167">
        <f t="shared" si="32"/>
        <v>0</v>
      </c>
      <c r="N28" s="167">
        <f t="shared" si="32"/>
        <v>3186.12</v>
      </c>
      <c r="O28" s="167">
        <f t="shared" si="32"/>
        <v>0</v>
      </c>
      <c r="P28" s="167">
        <f t="shared" si="32"/>
        <v>0</v>
      </c>
      <c r="Q28" s="167">
        <f t="shared" si="32"/>
        <v>3186.12</v>
      </c>
      <c r="R28" s="168">
        <f t="shared" si="32"/>
        <v>0</v>
      </c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50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</row>
    <row r="29" spans="1:241" x14ac:dyDescent="0.2">
      <c r="A29" s="156" t="s">
        <v>221</v>
      </c>
      <c r="B29" s="157" t="str">
        <f>'orçamento sinap junho 2017'!B56</f>
        <v>INSTALAÇÕES SANITÁRIAS</v>
      </c>
      <c r="C29" s="157"/>
      <c r="D29" s="158"/>
      <c r="E29" s="159">
        <f>'orçamento sinap junho 2017'!K64*25</f>
        <v>9721.75</v>
      </c>
      <c r="F29" s="160" t="s">
        <v>210</v>
      </c>
      <c r="G29" s="169">
        <v>0</v>
      </c>
      <c r="H29" s="170">
        <v>0.28000000000000003</v>
      </c>
      <c r="I29" s="170">
        <v>0</v>
      </c>
      <c r="J29" s="171">
        <v>0</v>
      </c>
      <c r="K29" s="170">
        <v>0.24</v>
      </c>
      <c r="L29" s="170">
        <v>0</v>
      </c>
      <c r="M29" s="171">
        <v>0</v>
      </c>
      <c r="N29" s="170">
        <v>0.24</v>
      </c>
      <c r="O29" s="170">
        <v>0</v>
      </c>
      <c r="P29" s="171">
        <v>0</v>
      </c>
      <c r="Q29" s="170">
        <v>0.24</v>
      </c>
      <c r="R29" s="172">
        <v>0</v>
      </c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50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</row>
    <row r="30" spans="1:241" x14ac:dyDescent="0.2">
      <c r="A30" s="173"/>
      <c r="B30" s="200" t="s">
        <v>211</v>
      </c>
      <c r="C30" s="200"/>
      <c r="D30" s="174"/>
      <c r="E30" s="175"/>
      <c r="F30" s="165" t="s">
        <v>212</v>
      </c>
      <c r="G30" s="166">
        <f>$E29*G29</f>
        <v>0</v>
      </c>
      <c r="H30" s="167">
        <f t="shared" ref="H30:R30" si="33">$E29*H29</f>
        <v>2722.09</v>
      </c>
      <c r="I30" s="167">
        <f t="shared" si="33"/>
        <v>0</v>
      </c>
      <c r="J30" s="167">
        <f t="shared" si="33"/>
        <v>0</v>
      </c>
      <c r="K30" s="167">
        <f t="shared" si="33"/>
        <v>2333.2199999999998</v>
      </c>
      <c r="L30" s="167">
        <f t="shared" si="33"/>
        <v>0</v>
      </c>
      <c r="M30" s="167">
        <f t="shared" si="33"/>
        <v>0</v>
      </c>
      <c r="N30" s="167">
        <f t="shared" si="33"/>
        <v>2333.2199999999998</v>
      </c>
      <c r="O30" s="167">
        <f t="shared" si="33"/>
        <v>0</v>
      </c>
      <c r="P30" s="167">
        <f t="shared" si="33"/>
        <v>0</v>
      </c>
      <c r="Q30" s="167">
        <f t="shared" si="33"/>
        <v>2333.2199999999998</v>
      </c>
      <c r="R30" s="168">
        <f t="shared" si="33"/>
        <v>0</v>
      </c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50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</row>
    <row r="31" spans="1:241" x14ac:dyDescent="0.2">
      <c r="A31" s="156" t="s">
        <v>222</v>
      </c>
      <c r="B31" s="157" t="str">
        <f>'orçamento sinap junho 2017'!B65</f>
        <v>LOUÇAS E ACESSÓRIOS SANITÁRIOS</v>
      </c>
      <c r="C31" s="157"/>
      <c r="D31" s="158"/>
      <c r="E31" s="159">
        <f>'orçamento sinap junho 2017'!K68*25</f>
        <v>12084.5</v>
      </c>
      <c r="F31" s="160" t="s">
        <v>210</v>
      </c>
      <c r="G31" s="169">
        <v>0</v>
      </c>
      <c r="H31" s="170">
        <v>0.28000000000000003</v>
      </c>
      <c r="I31" s="170">
        <v>0</v>
      </c>
      <c r="J31" s="171">
        <v>0</v>
      </c>
      <c r="K31" s="170">
        <v>0.24</v>
      </c>
      <c r="L31" s="170">
        <v>0</v>
      </c>
      <c r="M31" s="171">
        <v>0</v>
      </c>
      <c r="N31" s="170">
        <v>0.24</v>
      </c>
      <c r="O31" s="170">
        <v>0</v>
      </c>
      <c r="P31" s="171">
        <v>0</v>
      </c>
      <c r="Q31" s="170">
        <v>0.24</v>
      </c>
      <c r="R31" s="172">
        <v>0</v>
      </c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50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</row>
    <row r="32" spans="1:241" x14ac:dyDescent="0.2">
      <c r="A32" s="173"/>
      <c r="B32" s="200" t="s">
        <v>211</v>
      </c>
      <c r="C32" s="200"/>
      <c r="D32" s="174"/>
      <c r="E32" s="175"/>
      <c r="F32" s="165" t="s">
        <v>212</v>
      </c>
      <c r="G32" s="166">
        <f>$E31*G31</f>
        <v>0</v>
      </c>
      <c r="H32" s="167">
        <f t="shared" ref="H32:I32" si="34">$E31*H31</f>
        <v>3383.6600000000003</v>
      </c>
      <c r="I32" s="167">
        <f t="shared" si="34"/>
        <v>0</v>
      </c>
      <c r="J32" s="167">
        <f>$E31*J31</f>
        <v>0</v>
      </c>
      <c r="K32" s="167">
        <f t="shared" ref="K32:L32" si="35">$E31*K31</f>
        <v>2900.2799999999997</v>
      </c>
      <c r="L32" s="167">
        <f t="shared" si="35"/>
        <v>0</v>
      </c>
      <c r="M32" s="167">
        <f>$E31*M31</f>
        <v>0</v>
      </c>
      <c r="N32" s="167">
        <f t="shared" ref="N32:O32" si="36">$E31*N31</f>
        <v>2900.2799999999997</v>
      </c>
      <c r="O32" s="167">
        <f t="shared" si="36"/>
        <v>0</v>
      </c>
      <c r="P32" s="167">
        <f>$E31*P31</f>
        <v>0</v>
      </c>
      <c r="Q32" s="167">
        <f t="shared" ref="Q32:R32" si="37">$E31*Q31</f>
        <v>2900.2799999999997</v>
      </c>
      <c r="R32" s="168">
        <f t="shared" si="37"/>
        <v>0</v>
      </c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50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</row>
    <row r="33" spans="1:241" x14ac:dyDescent="0.2">
      <c r="A33" s="156" t="s">
        <v>223</v>
      </c>
      <c r="B33" s="157" t="str">
        <f>'orçamento sinap junho 2017'!B69</f>
        <v>TANQUE DE LAVAR ROUPA</v>
      </c>
      <c r="C33" s="157"/>
      <c r="D33" s="158"/>
      <c r="E33" s="159">
        <f>'orçamento sinap junho 2017'!K71*25</f>
        <v>5458</v>
      </c>
      <c r="F33" s="160" t="s">
        <v>210</v>
      </c>
      <c r="G33" s="169">
        <v>0</v>
      </c>
      <c r="H33" s="170">
        <v>0.28000000000000003</v>
      </c>
      <c r="I33" s="170">
        <v>0</v>
      </c>
      <c r="J33" s="171">
        <v>0</v>
      </c>
      <c r="K33" s="170">
        <v>0.24</v>
      </c>
      <c r="L33" s="170">
        <v>0</v>
      </c>
      <c r="M33" s="171">
        <v>0</v>
      </c>
      <c r="N33" s="170">
        <v>0.24</v>
      </c>
      <c r="O33" s="170">
        <v>0</v>
      </c>
      <c r="P33" s="171">
        <v>0</v>
      </c>
      <c r="Q33" s="170">
        <v>0.24</v>
      </c>
      <c r="R33" s="172">
        <v>0</v>
      </c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50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</row>
    <row r="34" spans="1:241" x14ac:dyDescent="0.2">
      <c r="A34" s="173"/>
      <c r="B34" s="200" t="s">
        <v>211</v>
      </c>
      <c r="C34" s="200"/>
      <c r="D34" s="174"/>
      <c r="E34" s="175"/>
      <c r="F34" s="165" t="s">
        <v>212</v>
      </c>
      <c r="G34" s="166">
        <f>$E33*G33</f>
        <v>0</v>
      </c>
      <c r="H34" s="167">
        <f t="shared" ref="H34:I34" si="38">$E33*H33</f>
        <v>1528.2400000000002</v>
      </c>
      <c r="I34" s="167">
        <f t="shared" si="38"/>
        <v>0</v>
      </c>
      <c r="J34" s="167">
        <f>$E33*J33</f>
        <v>0</v>
      </c>
      <c r="K34" s="167">
        <f t="shared" ref="K34:L34" si="39">$E33*K33</f>
        <v>1309.9199999999998</v>
      </c>
      <c r="L34" s="167">
        <f t="shared" si="39"/>
        <v>0</v>
      </c>
      <c r="M34" s="167">
        <f>$E33*M33</f>
        <v>0</v>
      </c>
      <c r="N34" s="167">
        <f t="shared" ref="N34:O34" si="40">$E33*N33</f>
        <v>1309.9199999999998</v>
      </c>
      <c r="O34" s="167">
        <f t="shared" si="40"/>
        <v>0</v>
      </c>
      <c r="P34" s="167">
        <f>$E33*P33</f>
        <v>0</v>
      </c>
      <c r="Q34" s="167">
        <f t="shared" ref="Q34:R34" si="41">$E33*Q33</f>
        <v>1309.9199999999998</v>
      </c>
      <c r="R34" s="168">
        <f t="shared" si="41"/>
        <v>0</v>
      </c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50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</row>
    <row r="35" spans="1:241" x14ac:dyDescent="0.2">
      <c r="A35" s="156" t="s">
        <v>224</v>
      </c>
      <c r="B35" s="157" t="str">
        <f>'orçamento sinap junho 2017'!B72</f>
        <v>PINTURAS</v>
      </c>
      <c r="C35" s="157"/>
      <c r="D35" s="158"/>
      <c r="E35" s="159">
        <f>'orçamento sinap junho 2017'!K77*25</f>
        <v>10794.250000000002</v>
      </c>
      <c r="F35" s="160" t="s">
        <v>210</v>
      </c>
      <c r="G35" s="169">
        <v>0</v>
      </c>
      <c r="H35" s="170">
        <v>0</v>
      </c>
      <c r="I35" s="170">
        <v>0.28000000000000003</v>
      </c>
      <c r="J35" s="171">
        <v>0</v>
      </c>
      <c r="K35" s="170">
        <v>0</v>
      </c>
      <c r="L35" s="170">
        <v>0.24</v>
      </c>
      <c r="M35" s="171">
        <v>0</v>
      </c>
      <c r="N35" s="170">
        <v>0</v>
      </c>
      <c r="O35" s="170">
        <v>0.24</v>
      </c>
      <c r="P35" s="171">
        <v>0</v>
      </c>
      <c r="Q35" s="170">
        <v>0</v>
      </c>
      <c r="R35" s="172">
        <v>0.24</v>
      </c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50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</row>
    <row r="36" spans="1:241" x14ac:dyDescent="0.2">
      <c r="A36" s="173"/>
      <c r="B36" s="200" t="s">
        <v>211</v>
      </c>
      <c r="C36" s="200"/>
      <c r="D36" s="174"/>
      <c r="E36" s="175"/>
      <c r="F36" s="165" t="s">
        <v>212</v>
      </c>
      <c r="G36" s="166">
        <f>$E35*G35</f>
        <v>0</v>
      </c>
      <c r="H36" s="167">
        <f t="shared" ref="H36:I36" si="42">$E35*H35</f>
        <v>0</v>
      </c>
      <c r="I36" s="167">
        <f t="shared" si="42"/>
        <v>3022.3900000000008</v>
      </c>
      <c r="J36" s="167">
        <f>$E35*J35</f>
        <v>0</v>
      </c>
      <c r="K36" s="167">
        <f t="shared" ref="K36:L36" si="43">$E35*K35</f>
        <v>0</v>
      </c>
      <c r="L36" s="167">
        <f t="shared" si="43"/>
        <v>2590.6200000000003</v>
      </c>
      <c r="M36" s="167">
        <f>$E35*M35</f>
        <v>0</v>
      </c>
      <c r="N36" s="167">
        <f t="shared" ref="N36:O36" si="44">$E35*N35</f>
        <v>0</v>
      </c>
      <c r="O36" s="167">
        <f t="shared" si="44"/>
        <v>2590.6200000000003</v>
      </c>
      <c r="P36" s="167">
        <f>$E35*P35</f>
        <v>0</v>
      </c>
      <c r="Q36" s="167">
        <f t="shared" ref="Q36:R36" si="45">$E35*Q35</f>
        <v>0</v>
      </c>
      <c r="R36" s="168">
        <f t="shared" si="45"/>
        <v>2590.6200000000003</v>
      </c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50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</row>
    <row r="37" spans="1:241" x14ac:dyDescent="0.2">
      <c r="A37" s="156" t="s">
        <v>225</v>
      </c>
      <c r="B37" s="157" t="str">
        <f>'orçamento sinap junho 2017'!B78</f>
        <v>INSTALAÇÕES ELÉTRICAS</v>
      </c>
      <c r="C37" s="157"/>
      <c r="D37" s="158"/>
      <c r="E37" s="159">
        <f>'orçamento sinap junho 2017'!K88*25</f>
        <v>11452.5</v>
      </c>
      <c r="F37" s="160" t="s">
        <v>210</v>
      </c>
      <c r="G37" s="169">
        <v>0</v>
      </c>
      <c r="H37" s="170">
        <v>0.28000000000000003</v>
      </c>
      <c r="I37" s="170">
        <v>0</v>
      </c>
      <c r="J37" s="171">
        <v>0</v>
      </c>
      <c r="K37" s="170">
        <v>0.24</v>
      </c>
      <c r="L37" s="170">
        <v>0</v>
      </c>
      <c r="M37" s="171">
        <v>0</v>
      </c>
      <c r="N37" s="170">
        <v>0.24</v>
      </c>
      <c r="O37" s="170">
        <v>0</v>
      </c>
      <c r="P37" s="171">
        <v>0</v>
      </c>
      <c r="Q37" s="170">
        <v>0.24</v>
      </c>
      <c r="R37" s="172">
        <v>0</v>
      </c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50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</row>
    <row r="38" spans="1:241" x14ac:dyDescent="0.2">
      <c r="A38" s="173"/>
      <c r="B38" s="200" t="s">
        <v>211</v>
      </c>
      <c r="C38" s="200"/>
      <c r="D38" s="174"/>
      <c r="E38" s="175"/>
      <c r="F38" s="165" t="s">
        <v>212</v>
      </c>
      <c r="G38" s="166">
        <f>$E37*G37</f>
        <v>0</v>
      </c>
      <c r="H38" s="167">
        <f t="shared" ref="H38:I38" si="46">$E37*H37</f>
        <v>3206.7000000000003</v>
      </c>
      <c r="I38" s="167">
        <f t="shared" si="46"/>
        <v>0</v>
      </c>
      <c r="J38" s="167">
        <f>$E37*J37</f>
        <v>0</v>
      </c>
      <c r="K38" s="167">
        <f t="shared" ref="K38:L38" si="47">$E37*K37</f>
        <v>2748.6</v>
      </c>
      <c r="L38" s="167">
        <f t="shared" si="47"/>
        <v>0</v>
      </c>
      <c r="M38" s="167">
        <f>$E37*M37</f>
        <v>0</v>
      </c>
      <c r="N38" s="167">
        <f t="shared" ref="N38:O38" si="48">$E37*N37</f>
        <v>2748.6</v>
      </c>
      <c r="O38" s="167">
        <f t="shared" si="48"/>
        <v>0</v>
      </c>
      <c r="P38" s="167">
        <f>$E37*P37</f>
        <v>0</v>
      </c>
      <c r="Q38" s="167">
        <f t="shared" ref="Q38:R38" si="49">$E37*Q37</f>
        <v>2748.6</v>
      </c>
      <c r="R38" s="168">
        <f t="shared" si="49"/>
        <v>0</v>
      </c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50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</row>
    <row r="39" spans="1:241" x14ac:dyDescent="0.2">
      <c r="A39" s="156" t="s">
        <v>226</v>
      </c>
      <c r="B39" s="157" t="str">
        <f>'orçamento sinap junho 2017'!B89</f>
        <v>CAIXA DE INSPEÇÃO</v>
      </c>
      <c r="C39" s="157"/>
      <c r="D39" s="158"/>
      <c r="E39" s="159">
        <f>'orçamento sinap junho 2017'!K96*25</f>
        <v>4184</v>
      </c>
      <c r="F39" s="160" t="s">
        <v>210</v>
      </c>
      <c r="G39" s="169">
        <v>0</v>
      </c>
      <c r="H39" s="170">
        <v>0</v>
      </c>
      <c r="I39" s="170">
        <v>0.28000000000000003</v>
      </c>
      <c r="J39" s="171">
        <v>0</v>
      </c>
      <c r="K39" s="170">
        <v>0</v>
      </c>
      <c r="L39" s="170">
        <v>0.24</v>
      </c>
      <c r="M39" s="171">
        <v>0</v>
      </c>
      <c r="N39" s="170">
        <v>0</v>
      </c>
      <c r="O39" s="170">
        <v>0.24</v>
      </c>
      <c r="P39" s="171">
        <v>0</v>
      </c>
      <c r="Q39" s="170">
        <v>0</v>
      </c>
      <c r="R39" s="172">
        <v>0.24</v>
      </c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50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</row>
    <row r="40" spans="1:241" x14ac:dyDescent="0.2">
      <c r="A40" s="173"/>
      <c r="B40" s="200" t="s">
        <v>211</v>
      </c>
      <c r="C40" s="200"/>
      <c r="D40" s="174"/>
      <c r="E40" s="175"/>
      <c r="F40" s="165" t="s">
        <v>212</v>
      </c>
      <c r="G40" s="166">
        <f>$E39*G39</f>
        <v>0</v>
      </c>
      <c r="H40" s="167">
        <f t="shared" ref="H40:I40" si="50">$E39*H39</f>
        <v>0</v>
      </c>
      <c r="I40" s="167">
        <f t="shared" si="50"/>
        <v>1171.5200000000002</v>
      </c>
      <c r="J40" s="167">
        <f>$E39*J39</f>
        <v>0</v>
      </c>
      <c r="K40" s="167">
        <f t="shared" ref="K40:L40" si="51">$E39*K39</f>
        <v>0</v>
      </c>
      <c r="L40" s="167">
        <f t="shared" si="51"/>
        <v>1004.16</v>
      </c>
      <c r="M40" s="167">
        <f>$E39*M39</f>
        <v>0</v>
      </c>
      <c r="N40" s="167">
        <f t="shared" ref="N40:O40" si="52">$E39*N39</f>
        <v>0</v>
      </c>
      <c r="O40" s="167">
        <f t="shared" si="52"/>
        <v>1004.16</v>
      </c>
      <c r="P40" s="167">
        <f>$E39*P39</f>
        <v>0</v>
      </c>
      <c r="Q40" s="167">
        <f t="shared" ref="Q40:R40" si="53">$E39*Q39</f>
        <v>0</v>
      </c>
      <c r="R40" s="168">
        <f t="shared" si="53"/>
        <v>1004.16</v>
      </c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50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</row>
    <row r="41" spans="1:241" x14ac:dyDescent="0.2">
      <c r="A41" s="156" t="s">
        <v>227</v>
      </c>
      <c r="B41" s="157" t="str">
        <f>'orçamento sinap junho 2017'!B97</f>
        <v>FOSSA SÉPTICA + FILTRO ANAERÓBICO</v>
      </c>
      <c r="C41" s="157"/>
      <c r="D41" s="158"/>
      <c r="E41" s="159">
        <f>'orçamento sinap junho 2017'!K114*25</f>
        <v>79010.75</v>
      </c>
      <c r="F41" s="160" t="s">
        <v>210</v>
      </c>
      <c r="G41" s="169">
        <v>0</v>
      </c>
      <c r="H41" s="170">
        <v>0</v>
      </c>
      <c r="I41" s="170">
        <v>0.28000000000000003</v>
      </c>
      <c r="J41" s="171">
        <v>0</v>
      </c>
      <c r="K41" s="170">
        <v>0</v>
      </c>
      <c r="L41" s="170">
        <v>0.24</v>
      </c>
      <c r="M41" s="171">
        <v>0</v>
      </c>
      <c r="N41" s="170">
        <v>0</v>
      </c>
      <c r="O41" s="170">
        <v>0.24</v>
      </c>
      <c r="P41" s="171">
        <v>0</v>
      </c>
      <c r="Q41" s="170">
        <v>0</v>
      </c>
      <c r="R41" s="172">
        <v>0.24</v>
      </c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50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</row>
    <row r="42" spans="1:241" x14ac:dyDescent="0.2">
      <c r="A42" s="173"/>
      <c r="B42" s="200" t="s">
        <v>211</v>
      </c>
      <c r="C42" s="200"/>
      <c r="D42" s="174"/>
      <c r="E42" s="175"/>
      <c r="F42" s="165" t="s">
        <v>212</v>
      </c>
      <c r="G42" s="166">
        <f>$E41*G41</f>
        <v>0</v>
      </c>
      <c r="H42" s="167">
        <f t="shared" ref="H42:I42" si="54">$E41*H41</f>
        <v>0</v>
      </c>
      <c r="I42" s="167">
        <f t="shared" si="54"/>
        <v>22123.010000000002</v>
      </c>
      <c r="J42" s="167">
        <f>$E41*J41</f>
        <v>0</v>
      </c>
      <c r="K42" s="167">
        <f t="shared" ref="K42:L42" si="55">$E41*K41</f>
        <v>0</v>
      </c>
      <c r="L42" s="167">
        <f t="shared" si="55"/>
        <v>18962.579999999998</v>
      </c>
      <c r="M42" s="167">
        <f>$E41*M41</f>
        <v>0</v>
      </c>
      <c r="N42" s="167">
        <f t="shared" ref="N42:O42" si="56">$E41*N41</f>
        <v>0</v>
      </c>
      <c r="O42" s="167">
        <f t="shared" si="56"/>
        <v>18962.579999999998</v>
      </c>
      <c r="P42" s="167">
        <f>$E41*P41</f>
        <v>0</v>
      </c>
      <c r="Q42" s="167">
        <f t="shared" ref="Q42:R42" si="57">$E41*Q41</f>
        <v>0</v>
      </c>
      <c r="R42" s="168">
        <f t="shared" si="57"/>
        <v>18962.579999999998</v>
      </c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50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</row>
    <row r="43" spans="1:241" x14ac:dyDescent="0.2">
      <c r="A43" s="156" t="s">
        <v>228</v>
      </c>
      <c r="B43" s="157" t="str">
        <f>'orçamento sinap junho 2017'!B115</f>
        <v>SUMIDOURO</v>
      </c>
      <c r="C43" s="157"/>
      <c r="D43" s="158"/>
      <c r="E43" s="159">
        <f>'orçamento sinap junho 2017'!K122*25</f>
        <v>38911</v>
      </c>
      <c r="F43" s="160" t="s">
        <v>210</v>
      </c>
      <c r="G43" s="169">
        <v>0</v>
      </c>
      <c r="H43" s="170">
        <v>0</v>
      </c>
      <c r="I43" s="170">
        <v>0.28000000000000003</v>
      </c>
      <c r="J43" s="171">
        <v>0</v>
      </c>
      <c r="K43" s="170">
        <v>0</v>
      </c>
      <c r="L43" s="170">
        <v>0.24</v>
      </c>
      <c r="M43" s="171">
        <v>0</v>
      </c>
      <c r="N43" s="170">
        <v>0</v>
      </c>
      <c r="O43" s="170">
        <v>0.24</v>
      </c>
      <c r="P43" s="171">
        <v>0</v>
      </c>
      <c r="Q43" s="170">
        <v>0</v>
      </c>
      <c r="R43" s="172">
        <v>0.24</v>
      </c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50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</row>
    <row r="44" spans="1:241" x14ac:dyDescent="0.2">
      <c r="A44" s="173"/>
      <c r="B44" s="174" t="s">
        <v>211</v>
      </c>
      <c r="C44" s="174"/>
      <c r="D44" s="174"/>
      <c r="E44" s="175"/>
      <c r="F44" s="165" t="s">
        <v>212</v>
      </c>
      <c r="G44" s="176">
        <f>$E43*G43</f>
        <v>0</v>
      </c>
      <c r="H44" s="177">
        <f t="shared" ref="H44:I44" si="58">$E43*H43</f>
        <v>0</v>
      </c>
      <c r="I44" s="177">
        <f t="shared" si="58"/>
        <v>10895.080000000002</v>
      </c>
      <c r="J44" s="177">
        <f>$E43*J43</f>
        <v>0</v>
      </c>
      <c r="K44" s="177">
        <f t="shared" ref="K44:L44" si="59">$E43*K43</f>
        <v>0</v>
      </c>
      <c r="L44" s="177">
        <f t="shared" si="59"/>
        <v>9338.64</v>
      </c>
      <c r="M44" s="177">
        <f>$E43*M43</f>
        <v>0</v>
      </c>
      <c r="N44" s="177">
        <f t="shared" ref="N44:O44" si="60">$E43*N43</f>
        <v>0</v>
      </c>
      <c r="O44" s="177">
        <f t="shared" si="60"/>
        <v>9338.64</v>
      </c>
      <c r="P44" s="177">
        <f>$E43*P43</f>
        <v>0</v>
      </c>
      <c r="Q44" s="177">
        <f t="shared" ref="Q44:R44" si="61">$E43*Q43</f>
        <v>0</v>
      </c>
      <c r="R44" s="178">
        <f t="shared" si="61"/>
        <v>9338.64</v>
      </c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50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</row>
    <row r="45" spans="1:241" x14ac:dyDescent="0.2">
      <c r="A45" s="156" t="s">
        <v>236</v>
      </c>
      <c r="B45" s="157" t="str">
        <f>'orçamento sinap junho 2017'!B134</f>
        <v>COMPLEMENTO GERAL</v>
      </c>
      <c r="C45" s="157"/>
      <c r="D45" s="158"/>
      <c r="E45" s="159">
        <f>'orçamento sinap junho 2017'!K135</f>
        <v>733.34</v>
      </c>
      <c r="F45" s="160" t="s">
        <v>210</v>
      </c>
      <c r="G45" s="169">
        <v>1</v>
      </c>
      <c r="H45" s="170">
        <v>0</v>
      </c>
      <c r="I45" s="170"/>
      <c r="J45" s="171">
        <v>0</v>
      </c>
      <c r="K45" s="170">
        <v>0</v>
      </c>
      <c r="L45" s="170"/>
      <c r="M45" s="171">
        <v>0</v>
      </c>
      <c r="N45" s="170">
        <v>0</v>
      </c>
      <c r="O45" s="170"/>
      <c r="P45" s="171">
        <v>0</v>
      </c>
      <c r="Q45" s="170">
        <v>0</v>
      </c>
      <c r="R45" s="172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50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</row>
    <row r="46" spans="1:241" x14ac:dyDescent="0.2">
      <c r="A46" s="173"/>
      <c r="B46" s="174" t="s">
        <v>211</v>
      </c>
      <c r="C46" s="174"/>
      <c r="D46" s="174"/>
      <c r="E46" s="175"/>
      <c r="F46" s="165" t="s">
        <v>212</v>
      </c>
      <c r="G46" s="176">
        <f>$E45*G45</f>
        <v>733.34</v>
      </c>
      <c r="H46" s="177">
        <f t="shared" ref="H46:I46" si="62">$E45*H45</f>
        <v>0</v>
      </c>
      <c r="I46" s="177">
        <f t="shared" si="62"/>
        <v>0</v>
      </c>
      <c r="J46" s="177">
        <f>$E45*J45</f>
        <v>0</v>
      </c>
      <c r="K46" s="177">
        <f t="shared" ref="K46:L46" si="63">$E45*K45</f>
        <v>0</v>
      </c>
      <c r="L46" s="177">
        <f t="shared" si="63"/>
        <v>0</v>
      </c>
      <c r="M46" s="177">
        <f>$E45*M45</f>
        <v>0</v>
      </c>
      <c r="N46" s="177">
        <f t="shared" ref="N46:O46" si="64">$E45*N45</f>
        <v>0</v>
      </c>
      <c r="O46" s="177">
        <f t="shared" si="64"/>
        <v>0</v>
      </c>
      <c r="P46" s="177">
        <f>$E45*P45</f>
        <v>0</v>
      </c>
      <c r="Q46" s="177">
        <f t="shared" ref="Q46:R46" si="65">$E45*Q45</f>
        <v>0</v>
      </c>
      <c r="R46" s="178">
        <f t="shared" si="65"/>
        <v>0</v>
      </c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50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</row>
    <row r="47" spans="1:241" ht="6.95" customHeight="1" x14ac:dyDescent="0.2">
      <c r="A47" s="179"/>
      <c r="B47" s="180"/>
      <c r="C47" s="180"/>
      <c r="D47" s="180"/>
      <c r="E47" s="181"/>
      <c r="F47" s="18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4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50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</row>
    <row r="48" spans="1:241" x14ac:dyDescent="0.2">
      <c r="A48" s="287" t="s">
        <v>229</v>
      </c>
      <c r="B48" s="287"/>
      <c r="C48" s="287"/>
      <c r="D48" s="288" t="s">
        <v>230</v>
      </c>
      <c r="E48" s="185"/>
      <c r="F48" s="186" t="s">
        <v>231</v>
      </c>
      <c r="G48" s="187">
        <f>G49/$B50</f>
        <v>8.2034209373279945E-2</v>
      </c>
      <c r="H48" s="188">
        <f t="shared" ref="H48:R48" si="66">H49/$B50</f>
        <v>7.7404543835804265E-2</v>
      </c>
      <c r="I48" s="188">
        <f t="shared" si="66"/>
        <v>0.12229652444136069</v>
      </c>
      <c r="J48" s="188">
        <f t="shared" si="66"/>
        <v>6.8249229878948395E-2</v>
      </c>
      <c r="K48" s="188">
        <f t="shared" si="66"/>
        <v>6.6346751859260769E-2</v>
      </c>
      <c r="L48" s="188">
        <f t="shared" si="66"/>
        <v>0.10482559237830916</v>
      </c>
      <c r="M48" s="188">
        <f t="shared" si="66"/>
        <v>6.8249229878948395E-2</v>
      </c>
      <c r="N48" s="188">
        <f t="shared" si="66"/>
        <v>6.6346751859260769E-2</v>
      </c>
      <c r="O48" s="188">
        <f t="shared" si="66"/>
        <v>0.10482559237830916</v>
      </c>
      <c r="P48" s="188">
        <f t="shared" si="66"/>
        <v>6.8249229878948395E-2</v>
      </c>
      <c r="Q48" s="188">
        <f t="shared" si="66"/>
        <v>6.6346751859260769E-2</v>
      </c>
      <c r="R48" s="189">
        <f t="shared" si="66"/>
        <v>0.10482559237830916</v>
      </c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50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</row>
    <row r="49" spans="1:241" x14ac:dyDescent="0.2">
      <c r="A49" s="287"/>
      <c r="B49" s="287"/>
      <c r="C49" s="287"/>
      <c r="D49" s="289"/>
      <c r="E49" s="190"/>
      <c r="F49" s="191" t="s">
        <v>232</v>
      </c>
      <c r="G49" s="192">
        <f>G12+G14+G16+G18+G20+G22+G24+G26+G28+G30+G32+G34+G36+G38+G40+G42+G44+G46</f>
        <v>24961.110000000004</v>
      </c>
      <c r="H49" s="192">
        <f t="shared" ref="H49:R49" si="67">H12+H14+H16+H18+H20+H22+H24+H26+H28+H30+H32+H34+H36+H38+H40+H42+H44+H46</f>
        <v>23552.410000000003</v>
      </c>
      <c r="I49" s="192">
        <f t="shared" si="67"/>
        <v>37212</v>
      </c>
      <c r="J49" s="192">
        <f t="shared" si="67"/>
        <v>20766.66</v>
      </c>
      <c r="K49" s="192">
        <f t="shared" si="67"/>
        <v>20187.779999999995</v>
      </c>
      <c r="L49" s="192">
        <f t="shared" si="67"/>
        <v>31895.999999999996</v>
      </c>
      <c r="M49" s="192">
        <f t="shared" si="67"/>
        <v>20766.66</v>
      </c>
      <c r="N49" s="192">
        <f t="shared" si="67"/>
        <v>20187.779999999995</v>
      </c>
      <c r="O49" s="192">
        <f t="shared" si="67"/>
        <v>31895.999999999996</v>
      </c>
      <c r="P49" s="192">
        <f t="shared" si="67"/>
        <v>20766.66</v>
      </c>
      <c r="Q49" s="192">
        <f t="shared" si="67"/>
        <v>20187.779999999995</v>
      </c>
      <c r="R49" s="192">
        <f t="shared" si="67"/>
        <v>31895.999999999996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50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</row>
    <row r="50" spans="1:241" ht="13.5" thickBot="1" x14ac:dyDescent="0.25">
      <c r="A50" s="304" t="s">
        <v>233</v>
      </c>
      <c r="B50" s="305">
        <f>SUM(E11:E46)</f>
        <v>304276.84000000003</v>
      </c>
      <c r="C50" s="306"/>
      <c r="D50" s="290" t="s">
        <v>234</v>
      </c>
      <c r="E50" s="193"/>
      <c r="F50" s="194" t="s">
        <v>231</v>
      </c>
      <c r="G50" s="187">
        <f>G51/$B50</f>
        <v>8.2034209373279945E-2</v>
      </c>
      <c r="H50" s="188">
        <f t="shared" ref="H50:R50" si="68">H51/$B50</f>
        <v>0.15943875320908421</v>
      </c>
      <c r="I50" s="188">
        <f t="shared" si="68"/>
        <v>0.28173527765044487</v>
      </c>
      <c r="J50" s="188">
        <f t="shared" si="68"/>
        <v>0.34998450752939331</v>
      </c>
      <c r="K50" s="188">
        <f t="shared" si="68"/>
        <v>0.41633125938865406</v>
      </c>
      <c r="L50" s="188">
        <f t="shared" si="68"/>
        <v>0.52115685176696325</v>
      </c>
      <c r="M50" s="188">
        <f t="shared" si="68"/>
        <v>0.58940608164591157</v>
      </c>
      <c r="N50" s="188">
        <f t="shared" si="68"/>
        <v>0.65575283350517244</v>
      </c>
      <c r="O50" s="188">
        <f t="shared" si="68"/>
        <v>0.76057842588348157</v>
      </c>
      <c r="P50" s="188">
        <f t="shared" si="68"/>
        <v>0.82882765576243</v>
      </c>
      <c r="Q50" s="188">
        <f t="shared" si="68"/>
        <v>0.89517440762169065</v>
      </c>
      <c r="R50" s="302">
        <f t="shared" si="68"/>
        <v>0.99999999999999978</v>
      </c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50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</row>
    <row r="51" spans="1:241" ht="13.5" thickBot="1" x14ac:dyDescent="0.25">
      <c r="A51" s="150"/>
      <c r="B51" s="150"/>
      <c r="C51" s="150"/>
      <c r="D51" s="291"/>
      <c r="E51" s="195"/>
      <c r="F51" s="196" t="s">
        <v>232</v>
      </c>
      <c r="G51" s="197">
        <f>G49</f>
        <v>24961.110000000004</v>
      </c>
      <c r="H51" s="198">
        <f>G51+H49</f>
        <v>48513.520000000004</v>
      </c>
      <c r="I51" s="198">
        <f t="shared" ref="I51:R51" si="69">H51+I49</f>
        <v>85725.52</v>
      </c>
      <c r="J51" s="198">
        <f t="shared" si="69"/>
        <v>106492.18000000001</v>
      </c>
      <c r="K51" s="198">
        <f t="shared" si="69"/>
        <v>126679.96</v>
      </c>
      <c r="L51" s="198">
        <f t="shared" si="69"/>
        <v>158575.96</v>
      </c>
      <c r="M51" s="198">
        <f t="shared" si="69"/>
        <v>179342.62</v>
      </c>
      <c r="N51" s="198">
        <f t="shared" si="69"/>
        <v>199530.4</v>
      </c>
      <c r="O51" s="198">
        <f t="shared" si="69"/>
        <v>231426.4</v>
      </c>
      <c r="P51" s="198">
        <f t="shared" si="69"/>
        <v>252193.06</v>
      </c>
      <c r="Q51" s="301">
        <f t="shared" si="69"/>
        <v>272380.83999999997</v>
      </c>
      <c r="R51" s="303">
        <f t="shared" si="69"/>
        <v>304276.83999999997</v>
      </c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50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</row>
    <row r="52" spans="1:241" x14ac:dyDescent="0.2"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</row>
    <row r="53" spans="1:241" x14ac:dyDescent="0.2">
      <c r="G53" s="199"/>
      <c r="H53" s="199"/>
      <c r="I53" s="199"/>
      <c r="J53" s="199"/>
      <c r="K53" s="199"/>
      <c r="L53" s="199"/>
      <c r="M53" s="199"/>
      <c r="N53" s="199"/>
      <c r="O53" s="199" t="str">
        <f>'[2]orçamento sinap junho 2017'!A132</f>
        <v>Caçapava do Sul - RS, 25 de julho de 2017.</v>
      </c>
      <c r="P53" s="199"/>
      <c r="Q53" s="199"/>
      <c r="R53" s="199"/>
    </row>
    <row r="54" spans="1:241" x14ac:dyDescent="0.2"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</row>
    <row r="55" spans="1:241" x14ac:dyDescent="0.2">
      <c r="G55" s="199"/>
      <c r="H55" s="199"/>
      <c r="I55" s="199"/>
      <c r="J55" s="300"/>
      <c r="K55" s="300"/>
      <c r="L55" s="300"/>
      <c r="M55" s="300"/>
      <c r="N55" s="199"/>
      <c r="O55" s="300"/>
      <c r="P55" s="300"/>
      <c r="Q55" s="300"/>
      <c r="R55" s="300"/>
    </row>
    <row r="56" spans="1:241" x14ac:dyDescent="0.2">
      <c r="G56" s="199"/>
      <c r="H56" s="199"/>
      <c r="I56" s="199"/>
      <c r="J56" s="199" t="str">
        <f>'orçamento sinap junho 2017'!A144</f>
        <v>Giovani Amestoy</v>
      </c>
      <c r="K56" s="199"/>
      <c r="L56" s="199"/>
      <c r="M56" s="199"/>
      <c r="N56" s="199"/>
      <c r="O56" s="298" t="str">
        <f>'orçamento sinap junho 2017'!A148</f>
        <v>Pacífico José de Vargas</v>
      </c>
      <c r="P56" s="199"/>
      <c r="Q56" s="199"/>
      <c r="R56" s="199"/>
    </row>
    <row r="57" spans="1:241" x14ac:dyDescent="0.2">
      <c r="J57" s="199" t="str">
        <f>'orçamento sinap junho 2017'!A145</f>
        <v>Prefeito Municipal</v>
      </c>
      <c r="O57" s="298" t="str">
        <f>'orçamento sinap junho 2017'!A149</f>
        <v>Arquiteto e Urbanista - CAU RS A12.407-9</v>
      </c>
    </row>
  </sheetData>
  <mergeCells count="16">
    <mergeCell ref="A48:C49"/>
    <mergeCell ref="D48:D49"/>
    <mergeCell ref="B50:C50"/>
    <mergeCell ref="D50:D51"/>
    <mergeCell ref="C7:E7"/>
    <mergeCell ref="M7:N7"/>
    <mergeCell ref="A9:A10"/>
    <mergeCell ref="B9:C10"/>
    <mergeCell ref="E9:E10"/>
    <mergeCell ref="F9:F10"/>
    <mergeCell ref="C6:E6"/>
    <mergeCell ref="B1:E1"/>
    <mergeCell ref="G1:R1"/>
    <mergeCell ref="C3:E3"/>
    <mergeCell ref="C4:E4"/>
    <mergeCell ref="C5:E5"/>
  </mergeCells>
  <conditionalFormatting sqref="A14:E14 A12:E12 A18:E18 A16:E16 A24:E24 A22:E22 A42:E42 A26:E26">
    <cfRule type="expression" dxfId="164" priority="161" stopIfTrue="1">
      <formula>$J11=2</formula>
    </cfRule>
    <cfRule type="expression" dxfId="163" priority="162" stopIfTrue="1">
      <formula>AND($J11=1,$P11&lt;&gt;"")</formula>
    </cfRule>
  </conditionalFormatting>
  <conditionalFormatting sqref="A11:E11 A13:E13 A15:E15 A17:E17 A21:E21 A23:E23 A41:E41">
    <cfRule type="expression" dxfId="162" priority="163" stopIfTrue="1">
      <formula>$J11=2</formula>
    </cfRule>
    <cfRule type="expression" dxfId="161" priority="164" stopIfTrue="1">
      <formula>AND($J11=1,$P11&lt;&gt;"")</formula>
    </cfRule>
  </conditionalFormatting>
  <conditionalFormatting sqref="G9">
    <cfRule type="expression" dxfId="160" priority="160" stopIfTrue="1">
      <formula>NOT(ISNUMBER(F$13))</formula>
    </cfRule>
  </conditionalFormatting>
  <conditionalFormatting sqref="G12:I12 G14:I14 G16:I16 G18:I18 G22:I22 G24:I24 G26:I26 G42:I42">
    <cfRule type="expression" dxfId="159" priority="158" stopIfTrue="1">
      <formula>AND(ISNUMBER($E11),$E11&lt;&gt;0)</formula>
    </cfRule>
  </conditionalFormatting>
  <conditionalFormatting sqref="G13:I13 G11:I11">
    <cfRule type="expression" dxfId="158" priority="159" stopIfTrue="1">
      <formula>G11&lt;&gt;0</formula>
    </cfRule>
  </conditionalFormatting>
  <conditionalFormatting sqref="A20:E20">
    <cfRule type="expression" dxfId="157" priority="154" stopIfTrue="1">
      <formula>$J19=2</formula>
    </cfRule>
    <cfRule type="expression" dxfId="156" priority="155" stopIfTrue="1">
      <formula>AND($J19=1,$P19&lt;&gt;"")</formula>
    </cfRule>
  </conditionalFormatting>
  <conditionalFormatting sqref="A19:D19">
    <cfRule type="expression" dxfId="155" priority="156" stopIfTrue="1">
      <formula>$J19=2</formula>
    </cfRule>
    <cfRule type="expression" dxfId="154" priority="157" stopIfTrue="1">
      <formula>AND($J19=1,$P19&lt;&gt;"")</formula>
    </cfRule>
  </conditionalFormatting>
  <conditionalFormatting sqref="G19:I19 G17:I17 G15:I15">
    <cfRule type="expression" dxfId="153" priority="153" stopIfTrue="1">
      <formula>G15&lt;&gt;0</formula>
    </cfRule>
  </conditionalFormatting>
  <conditionalFormatting sqref="A25:D25">
    <cfRule type="expression" dxfId="152" priority="151" stopIfTrue="1">
      <formula>$J25=2</formula>
    </cfRule>
    <cfRule type="expression" dxfId="151" priority="152" stopIfTrue="1">
      <formula>AND($J25=1,$P25&lt;&gt;"")</formula>
    </cfRule>
  </conditionalFormatting>
  <conditionalFormatting sqref="G25:I25 G23:I23 G21:I21">
    <cfRule type="expression" dxfId="150" priority="150" stopIfTrue="1">
      <formula>G21&lt;&gt;0</formula>
    </cfRule>
  </conditionalFormatting>
  <conditionalFormatting sqref="A46:E46">
    <cfRule type="expression" dxfId="149" priority="146" stopIfTrue="1">
      <formula>$J45=2</formula>
    </cfRule>
    <cfRule type="expression" dxfId="148" priority="147" stopIfTrue="1">
      <formula>AND($J45=1,$P45&lt;&gt;"")</formula>
    </cfRule>
  </conditionalFormatting>
  <conditionalFormatting sqref="A45:D45">
    <cfRule type="expression" dxfId="147" priority="148" stopIfTrue="1">
      <formula>$J45=2</formula>
    </cfRule>
    <cfRule type="expression" dxfId="146" priority="149" stopIfTrue="1">
      <formula>AND($J45=1,$P45&lt;&gt;"")</formula>
    </cfRule>
  </conditionalFormatting>
  <conditionalFormatting sqref="G45:I45 G41:I41">
    <cfRule type="expression" dxfId="145" priority="145" stopIfTrue="1">
      <formula>G41&lt;&gt;0</formula>
    </cfRule>
  </conditionalFormatting>
  <conditionalFormatting sqref="A28:E28">
    <cfRule type="expression" dxfId="144" priority="143" stopIfTrue="1">
      <formula>$J27=2</formula>
    </cfRule>
    <cfRule type="expression" dxfId="143" priority="144" stopIfTrue="1">
      <formula>AND($J27=1,$P27&lt;&gt;"")</formula>
    </cfRule>
  </conditionalFormatting>
  <conditionalFormatting sqref="A27:D27">
    <cfRule type="expression" dxfId="142" priority="141" stopIfTrue="1">
      <formula>$J27=2</formula>
    </cfRule>
    <cfRule type="expression" dxfId="141" priority="142" stopIfTrue="1">
      <formula>AND($J27=1,$P27&lt;&gt;"")</formula>
    </cfRule>
  </conditionalFormatting>
  <conditionalFormatting sqref="A30:E30">
    <cfRule type="expression" dxfId="140" priority="139" stopIfTrue="1">
      <formula>$J29=2</formula>
    </cfRule>
    <cfRule type="expression" dxfId="139" priority="140" stopIfTrue="1">
      <formula>AND($J29=1,$P29&lt;&gt;"")</formula>
    </cfRule>
  </conditionalFormatting>
  <conditionalFormatting sqref="A29:D29">
    <cfRule type="expression" dxfId="138" priority="137" stopIfTrue="1">
      <formula>$J29=2</formula>
    </cfRule>
    <cfRule type="expression" dxfId="137" priority="138" stopIfTrue="1">
      <formula>AND($J29=1,$P29&lt;&gt;"")</formula>
    </cfRule>
  </conditionalFormatting>
  <conditionalFormatting sqref="A32:E32">
    <cfRule type="expression" dxfId="136" priority="135" stopIfTrue="1">
      <formula>$J31=2</formula>
    </cfRule>
    <cfRule type="expression" dxfId="135" priority="136" stopIfTrue="1">
      <formula>AND($J31=1,$P31&lt;&gt;"")</formula>
    </cfRule>
  </conditionalFormatting>
  <conditionalFormatting sqref="A31:D31">
    <cfRule type="expression" dxfId="134" priority="133" stopIfTrue="1">
      <formula>$J31=2</formula>
    </cfRule>
    <cfRule type="expression" dxfId="133" priority="134" stopIfTrue="1">
      <formula>AND($J31=1,$P31&lt;&gt;"")</formula>
    </cfRule>
  </conditionalFormatting>
  <conditionalFormatting sqref="A34:E34">
    <cfRule type="expression" dxfId="132" priority="131" stopIfTrue="1">
      <formula>$J33=2</formula>
    </cfRule>
    <cfRule type="expression" dxfId="131" priority="132" stopIfTrue="1">
      <formula>AND($J33=1,$P33&lt;&gt;"")</formula>
    </cfRule>
  </conditionalFormatting>
  <conditionalFormatting sqref="A33:D33">
    <cfRule type="expression" dxfId="130" priority="129" stopIfTrue="1">
      <formula>$J33=2</formula>
    </cfRule>
    <cfRule type="expression" dxfId="129" priority="130" stopIfTrue="1">
      <formula>AND($J33=1,$P33&lt;&gt;"")</formula>
    </cfRule>
  </conditionalFormatting>
  <conditionalFormatting sqref="A36:E36">
    <cfRule type="expression" dxfId="128" priority="127" stopIfTrue="1">
      <formula>$J35=2</formula>
    </cfRule>
    <cfRule type="expression" dxfId="127" priority="128" stopIfTrue="1">
      <formula>AND($J35=1,$P35&lt;&gt;"")</formula>
    </cfRule>
  </conditionalFormatting>
  <conditionalFormatting sqref="A35:D35">
    <cfRule type="expression" dxfId="126" priority="125" stopIfTrue="1">
      <formula>$J35=2</formula>
    </cfRule>
    <cfRule type="expression" dxfId="125" priority="126" stopIfTrue="1">
      <formula>AND($J35=1,$P35&lt;&gt;"")</formula>
    </cfRule>
  </conditionalFormatting>
  <conditionalFormatting sqref="A38:E38">
    <cfRule type="expression" dxfId="124" priority="123" stopIfTrue="1">
      <formula>$J37=2</formula>
    </cfRule>
    <cfRule type="expression" dxfId="123" priority="124" stopIfTrue="1">
      <formula>AND($J37=1,$P37&lt;&gt;"")</formula>
    </cfRule>
  </conditionalFormatting>
  <conditionalFormatting sqref="A37:D37">
    <cfRule type="expression" dxfId="122" priority="121" stopIfTrue="1">
      <formula>$J37=2</formula>
    </cfRule>
    <cfRule type="expression" dxfId="121" priority="122" stopIfTrue="1">
      <formula>AND($J37=1,$P37&lt;&gt;"")</formula>
    </cfRule>
  </conditionalFormatting>
  <conditionalFormatting sqref="A40:E40">
    <cfRule type="expression" dxfId="120" priority="119" stopIfTrue="1">
      <formula>$J39=2</formula>
    </cfRule>
    <cfRule type="expression" dxfId="119" priority="120" stopIfTrue="1">
      <formula>AND($J39=1,$P39&lt;&gt;"")</formula>
    </cfRule>
  </conditionalFormatting>
  <conditionalFormatting sqref="A39:D39">
    <cfRule type="expression" dxfId="118" priority="117" stopIfTrue="1">
      <formula>$J39=2</formula>
    </cfRule>
    <cfRule type="expression" dxfId="117" priority="118" stopIfTrue="1">
      <formula>AND($J39=1,$P39&lt;&gt;"")</formula>
    </cfRule>
  </conditionalFormatting>
  <conditionalFormatting sqref="G27:I27">
    <cfRule type="expression" dxfId="116" priority="116" stopIfTrue="1">
      <formula>G27&lt;&gt;0</formula>
    </cfRule>
  </conditionalFormatting>
  <conditionalFormatting sqref="G29:I29">
    <cfRule type="expression" dxfId="115" priority="115" stopIfTrue="1">
      <formula>G29&lt;&gt;0</formula>
    </cfRule>
  </conditionalFormatting>
  <conditionalFormatting sqref="G31:I31">
    <cfRule type="expression" dxfId="114" priority="114" stopIfTrue="1">
      <formula>G31&lt;&gt;0</formula>
    </cfRule>
  </conditionalFormatting>
  <conditionalFormatting sqref="G33:I33">
    <cfRule type="expression" dxfId="113" priority="113" stopIfTrue="1">
      <formula>G33&lt;&gt;0</formula>
    </cfRule>
  </conditionalFormatting>
  <conditionalFormatting sqref="G35:I35">
    <cfRule type="expression" dxfId="112" priority="112" stopIfTrue="1">
      <formula>G35&lt;&gt;0</formula>
    </cfRule>
  </conditionalFormatting>
  <conditionalFormatting sqref="G37:I37">
    <cfRule type="expression" dxfId="111" priority="111" stopIfTrue="1">
      <formula>G37&lt;&gt;0</formula>
    </cfRule>
  </conditionalFormatting>
  <conditionalFormatting sqref="G39:I39">
    <cfRule type="expression" dxfId="110" priority="110" stopIfTrue="1">
      <formula>G39&lt;&gt;0</formula>
    </cfRule>
  </conditionalFormatting>
  <conditionalFormatting sqref="F1:G1">
    <cfRule type="cellIs" dxfId="109" priority="109" stopIfTrue="1" operator="equal">
      <formula>0</formula>
    </cfRule>
  </conditionalFormatting>
  <conditionalFormatting sqref="B3:B7 C6 C3">
    <cfRule type="cellIs" dxfId="108" priority="108" stopIfTrue="1" operator="equal">
      <formula>0</formula>
    </cfRule>
  </conditionalFormatting>
  <conditionalFormatting sqref="R6">
    <cfRule type="cellIs" dxfId="107" priority="102" stopIfTrue="1" operator="equal">
      <formula>0</formula>
    </cfRule>
  </conditionalFormatting>
  <conditionalFormatting sqref="M3 G6:G7 O3:P4 G3:G4 H6:R6 H3:K3 Q3:R3">
    <cfRule type="cellIs" dxfId="106" priority="107" stopIfTrue="1" operator="equal">
      <formula>0</formula>
    </cfRule>
  </conditionalFormatting>
  <conditionalFormatting sqref="N3">
    <cfRule type="cellIs" dxfId="105" priority="106" stopIfTrue="1" operator="equal">
      <formula>0</formula>
    </cfRule>
  </conditionalFormatting>
  <conditionalFormatting sqref="L3">
    <cfRule type="cellIs" dxfId="104" priority="105" stopIfTrue="1" operator="equal">
      <formula>0</formula>
    </cfRule>
  </conditionalFormatting>
  <conditionalFormatting sqref="M4">
    <cfRule type="cellIs" dxfId="103" priority="104" stopIfTrue="1" operator="equal">
      <formula>0</formula>
    </cfRule>
  </conditionalFormatting>
  <conditionalFormatting sqref="R3">
    <cfRule type="cellIs" dxfId="102" priority="103" stopIfTrue="1" operator="equal">
      <formula>0</formula>
    </cfRule>
  </conditionalFormatting>
  <conditionalFormatting sqref="G20:I20">
    <cfRule type="expression" dxfId="101" priority="101" stopIfTrue="1">
      <formula>AND(ISNUMBER($E19),$E19&lt;&gt;0)</formula>
    </cfRule>
  </conditionalFormatting>
  <conditionalFormatting sqref="G28:R28">
    <cfRule type="expression" dxfId="100" priority="100" stopIfTrue="1">
      <formula>AND(ISNUMBER($E27),$E27&lt;&gt;0)</formula>
    </cfRule>
  </conditionalFormatting>
  <conditionalFormatting sqref="G30:R30">
    <cfRule type="expression" dxfId="99" priority="99" stopIfTrue="1">
      <formula>AND(ISNUMBER($E29),$E29&lt;&gt;0)</formula>
    </cfRule>
  </conditionalFormatting>
  <conditionalFormatting sqref="G32:I32">
    <cfRule type="expression" dxfId="98" priority="98" stopIfTrue="1">
      <formula>AND(ISNUMBER($E31),$E31&lt;&gt;0)</formula>
    </cfRule>
  </conditionalFormatting>
  <conditionalFormatting sqref="G34:I34">
    <cfRule type="expression" dxfId="97" priority="97" stopIfTrue="1">
      <formula>AND(ISNUMBER($E33),$E33&lt;&gt;0)</formula>
    </cfRule>
  </conditionalFormatting>
  <conditionalFormatting sqref="G36:I36">
    <cfRule type="expression" dxfId="96" priority="96" stopIfTrue="1">
      <formula>AND(ISNUMBER($E35),$E35&lt;&gt;0)</formula>
    </cfRule>
  </conditionalFormatting>
  <conditionalFormatting sqref="G38:I38">
    <cfRule type="expression" dxfId="95" priority="95" stopIfTrue="1">
      <formula>AND(ISNUMBER($E37),$E37&lt;&gt;0)</formula>
    </cfRule>
  </conditionalFormatting>
  <conditionalFormatting sqref="G40:I40">
    <cfRule type="expression" dxfId="94" priority="94" stopIfTrue="1">
      <formula>AND(ISNUMBER($E39),$E39&lt;&gt;0)</formula>
    </cfRule>
  </conditionalFormatting>
  <conditionalFormatting sqref="G46:I46">
    <cfRule type="expression" dxfId="93" priority="93" stopIfTrue="1">
      <formula>AND(ISNUMBER($E45),$E45&lt;&gt;0)</formula>
    </cfRule>
  </conditionalFormatting>
  <conditionalFormatting sqref="G49:R49">
    <cfRule type="expression" dxfId="92" priority="92" stopIfTrue="1">
      <formula>AND(ISNUMBER($E48),$E48&lt;&gt;0)</formula>
    </cfRule>
  </conditionalFormatting>
  <conditionalFormatting sqref="J12:L12 J14:L14 J16:L16 J18:L18 J22:L22 J24:L24 J26:L26 J42:L42">
    <cfRule type="expression" dxfId="91" priority="90" stopIfTrue="1">
      <formula>AND(ISNUMBER($E11),$E11&lt;&gt;0)</formula>
    </cfRule>
  </conditionalFormatting>
  <conditionalFormatting sqref="J13:L13 J11:L11">
    <cfRule type="expression" dxfId="90" priority="91" stopIfTrue="1">
      <formula>J11&lt;&gt;0</formula>
    </cfRule>
  </conditionalFormatting>
  <conditionalFormatting sqref="J19:L19 J17:L17 J15:L15">
    <cfRule type="expression" dxfId="89" priority="89" stopIfTrue="1">
      <formula>J15&lt;&gt;0</formula>
    </cfRule>
  </conditionalFormatting>
  <conditionalFormatting sqref="J25:L25 J23:L23 J21:L21">
    <cfRule type="expression" dxfId="88" priority="88" stopIfTrue="1">
      <formula>J21&lt;&gt;0</formula>
    </cfRule>
  </conditionalFormatting>
  <conditionalFormatting sqref="J45:L45 J41:L41">
    <cfRule type="expression" dxfId="87" priority="87" stopIfTrue="1">
      <formula>J41&lt;&gt;0</formula>
    </cfRule>
  </conditionalFormatting>
  <conditionalFormatting sqref="J27:L27">
    <cfRule type="expression" dxfId="86" priority="86" stopIfTrue="1">
      <formula>J27&lt;&gt;0</formula>
    </cfRule>
  </conditionalFormatting>
  <conditionalFormatting sqref="J29:L29">
    <cfRule type="expression" dxfId="85" priority="85" stopIfTrue="1">
      <formula>J29&lt;&gt;0</formula>
    </cfRule>
  </conditionalFormatting>
  <conditionalFormatting sqref="J31:L31">
    <cfRule type="expression" dxfId="84" priority="84" stopIfTrue="1">
      <formula>J31&lt;&gt;0</formula>
    </cfRule>
  </conditionalFormatting>
  <conditionalFormatting sqref="J33:L33">
    <cfRule type="expression" dxfId="83" priority="83" stopIfTrue="1">
      <formula>J33&lt;&gt;0</formula>
    </cfRule>
  </conditionalFormatting>
  <conditionalFormatting sqref="J35:L35">
    <cfRule type="expression" dxfId="82" priority="82" stopIfTrue="1">
      <formula>J35&lt;&gt;0</formula>
    </cfRule>
  </conditionalFormatting>
  <conditionalFormatting sqref="J37:L37">
    <cfRule type="expression" dxfId="81" priority="81" stopIfTrue="1">
      <formula>J37&lt;&gt;0</formula>
    </cfRule>
  </conditionalFormatting>
  <conditionalFormatting sqref="J39:L39">
    <cfRule type="expression" dxfId="80" priority="80" stopIfTrue="1">
      <formula>J39&lt;&gt;0</formula>
    </cfRule>
  </conditionalFormatting>
  <conditionalFormatting sqref="J20:L20">
    <cfRule type="expression" dxfId="79" priority="79" stopIfTrue="1">
      <formula>AND(ISNUMBER($E19),$E19&lt;&gt;0)</formula>
    </cfRule>
  </conditionalFormatting>
  <conditionalFormatting sqref="J32:L32">
    <cfRule type="expression" dxfId="78" priority="78" stopIfTrue="1">
      <formula>AND(ISNUMBER($E31),$E31&lt;&gt;0)</formula>
    </cfRule>
  </conditionalFormatting>
  <conditionalFormatting sqref="J34:L34">
    <cfRule type="expression" dxfId="77" priority="77" stopIfTrue="1">
      <formula>AND(ISNUMBER($E33),$E33&lt;&gt;0)</formula>
    </cfRule>
  </conditionalFormatting>
  <conditionalFormatting sqref="J36:L36">
    <cfRule type="expression" dxfId="76" priority="76" stopIfTrue="1">
      <formula>AND(ISNUMBER($E35),$E35&lt;&gt;0)</formula>
    </cfRule>
  </conditionalFormatting>
  <conditionalFormatting sqref="J38:L38">
    <cfRule type="expression" dxfId="75" priority="75" stopIfTrue="1">
      <formula>AND(ISNUMBER($E37),$E37&lt;&gt;0)</formula>
    </cfRule>
  </conditionalFormatting>
  <conditionalFormatting sqref="J40:L40">
    <cfRule type="expression" dxfId="74" priority="74" stopIfTrue="1">
      <formula>AND(ISNUMBER($E39),$E39&lt;&gt;0)</formula>
    </cfRule>
  </conditionalFormatting>
  <conditionalFormatting sqref="J46:L46">
    <cfRule type="expression" dxfId="73" priority="73" stopIfTrue="1">
      <formula>AND(ISNUMBER($E45),$E45&lt;&gt;0)</formula>
    </cfRule>
  </conditionalFormatting>
  <conditionalFormatting sqref="H51:R51">
    <cfRule type="expression" dxfId="72" priority="165" stopIfTrue="1">
      <formula>OFFSET(#REF!,0,-1)&gt;=1</formula>
    </cfRule>
  </conditionalFormatting>
  <conditionalFormatting sqref="M12:O12 M14:O14 M16:O16 M18:O18 M22:O22 M24:O24 M26:O26 M42:O42">
    <cfRule type="expression" dxfId="71" priority="71" stopIfTrue="1">
      <formula>AND(ISNUMBER($E11),$E11&lt;&gt;0)</formula>
    </cfRule>
  </conditionalFormatting>
  <conditionalFormatting sqref="M13:O13 M11:O11">
    <cfRule type="expression" dxfId="70" priority="72" stopIfTrue="1">
      <formula>M11&lt;&gt;0</formula>
    </cfRule>
  </conditionalFormatting>
  <conditionalFormatting sqref="M19:O19 M17:O17 M15:O15">
    <cfRule type="expression" dxfId="69" priority="70" stopIfTrue="1">
      <formula>M15&lt;&gt;0</formula>
    </cfRule>
  </conditionalFormatting>
  <conditionalFormatting sqref="M25:O25 M23:O23 M21:O21">
    <cfRule type="expression" dxfId="68" priority="69" stopIfTrue="1">
      <formula>M21&lt;&gt;0</formula>
    </cfRule>
  </conditionalFormatting>
  <conditionalFormatting sqref="M45:O45 M41:O41">
    <cfRule type="expression" dxfId="67" priority="68" stopIfTrue="1">
      <formula>M41&lt;&gt;0</formula>
    </cfRule>
  </conditionalFormatting>
  <conditionalFormatting sqref="M27:O27">
    <cfRule type="expression" dxfId="66" priority="67" stopIfTrue="1">
      <formula>M27&lt;&gt;0</formula>
    </cfRule>
  </conditionalFormatting>
  <conditionalFormatting sqref="M29:O29">
    <cfRule type="expression" dxfId="65" priority="66" stopIfTrue="1">
      <formula>M29&lt;&gt;0</formula>
    </cfRule>
  </conditionalFormatting>
  <conditionalFormatting sqref="M31:O31">
    <cfRule type="expression" dxfId="64" priority="65" stopIfTrue="1">
      <formula>M31&lt;&gt;0</formula>
    </cfRule>
  </conditionalFormatting>
  <conditionalFormatting sqref="M33:O33">
    <cfRule type="expression" dxfId="63" priority="64" stopIfTrue="1">
      <formula>M33&lt;&gt;0</formula>
    </cfRule>
  </conditionalFormatting>
  <conditionalFormatting sqref="M35:O35">
    <cfRule type="expression" dxfId="62" priority="63" stopIfTrue="1">
      <formula>M35&lt;&gt;0</formula>
    </cfRule>
  </conditionalFormatting>
  <conditionalFormatting sqref="M37:O37">
    <cfRule type="expression" dxfId="61" priority="62" stopIfTrue="1">
      <formula>M37&lt;&gt;0</formula>
    </cfRule>
  </conditionalFormatting>
  <conditionalFormatting sqref="M39:O39">
    <cfRule type="expression" dxfId="60" priority="61" stopIfTrue="1">
      <formula>M39&lt;&gt;0</formula>
    </cfRule>
  </conditionalFormatting>
  <conditionalFormatting sqref="M20:O20">
    <cfRule type="expression" dxfId="59" priority="60" stopIfTrue="1">
      <formula>AND(ISNUMBER($E19),$E19&lt;&gt;0)</formula>
    </cfRule>
  </conditionalFormatting>
  <conditionalFormatting sqref="M32:O32">
    <cfRule type="expression" dxfId="58" priority="59" stopIfTrue="1">
      <formula>AND(ISNUMBER($E31),$E31&lt;&gt;0)</formula>
    </cfRule>
  </conditionalFormatting>
  <conditionalFormatting sqref="M34:O34">
    <cfRule type="expression" dxfId="57" priority="58" stopIfTrue="1">
      <formula>AND(ISNUMBER($E33),$E33&lt;&gt;0)</formula>
    </cfRule>
  </conditionalFormatting>
  <conditionalFormatting sqref="M36:O36">
    <cfRule type="expression" dxfId="56" priority="57" stopIfTrue="1">
      <formula>AND(ISNUMBER($E35),$E35&lt;&gt;0)</formula>
    </cfRule>
  </conditionalFormatting>
  <conditionalFormatting sqref="M38:O38">
    <cfRule type="expression" dxfId="55" priority="56" stopIfTrue="1">
      <formula>AND(ISNUMBER($E37),$E37&lt;&gt;0)</formula>
    </cfRule>
  </conditionalFormatting>
  <conditionalFormatting sqref="M40:O40">
    <cfRule type="expression" dxfId="54" priority="55" stopIfTrue="1">
      <formula>AND(ISNUMBER($E39),$E39&lt;&gt;0)</formula>
    </cfRule>
  </conditionalFormatting>
  <conditionalFormatting sqref="M46:O46">
    <cfRule type="expression" dxfId="53" priority="54" stopIfTrue="1">
      <formula>AND(ISNUMBER($E45),$E45&lt;&gt;0)</formula>
    </cfRule>
  </conditionalFormatting>
  <conditionalFormatting sqref="P12:R12 P14:R14 P16:R16 P18:R18 P22:R22 P24:R24 P26:R26 P42:R42">
    <cfRule type="expression" dxfId="52" priority="52" stopIfTrue="1">
      <formula>AND(ISNUMBER($E11),$E11&lt;&gt;0)</formula>
    </cfRule>
  </conditionalFormatting>
  <conditionalFormatting sqref="P13:R13 P11:R11">
    <cfRule type="expression" dxfId="51" priority="53" stopIfTrue="1">
      <formula>P11&lt;&gt;0</formula>
    </cfRule>
  </conditionalFormatting>
  <conditionalFormatting sqref="P19:R19 P17:R17 P15:R15">
    <cfRule type="expression" dxfId="50" priority="51" stopIfTrue="1">
      <formula>P15&lt;&gt;0</formula>
    </cfRule>
  </conditionalFormatting>
  <conditionalFormatting sqref="P25:R25 P23:R23 P21:R21">
    <cfRule type="expression" dxfId="49" priority="50" stopIfTrue="1">
      <formula>P21&lt;&gt;0</formula>
    </cfRule>
  </conditionalFormatting>
  <conditionalFormatting sqref="P45:R45 P41:R41">
    <cfRule type="expression" dxfId="48" priority="49" stopIfTrue="1">
      <formula>P41&lt;&gt;0</formula>
    </cfRule>
  </conditionalFormatting>
  <conditionalFormatting sqref="P27:R27">
    <cfRule type="expression" dxfId="47" priority="48" stopIfTrue="1">
      <formula>P27&lt;&gt;0</formula>
    </cfRule>
  </conditionalFormatting>
  <conditionalFormatting sqref="P29:R29">
    <cfRule type="expression" dxfId="46" priority="47" stopIfTrue="1">
      <formula>P29&lt;&gt;0</formula>
    </cfRule>
  </conditionalFormatting>
  <conditionalFormatting sqref="P31:R31">
    <cfRule type="expression" dxfId="45" priority="46" stopIfTrue="1">
      <formula>P31&lt;&gt;0</formula>
    </cfRule>
  </conditionalFormatting>
  <conditionalFormatting sqref="P33:R33">
    <cfRule type="expression" dxfId="44" priority="45" stopIfTrue="1">
      <formula>P33&lt;&gt;0</formula>
    </cfRule>
  </conditionalFormatting>
  <conditionalFormatting sqref="P35:R35">
    <cfRule type="expression" dxfId="43" priority="44" stopIfTrue="1">
      <formula>P35&lt;&gt;0</formula>
    </cfRule>
  </conditionalFormatting>
  <conditionalFormatting sqref="P37:R37">
    <cfRule type="expression" dxfId="42" priority="43" stopIfTrue="1">
      <formula>P37&lt;&gt;0</formula>
    </cfRule>
  </conditionalFormatting>
  <conditionalFormatting sqref="P39:R39">
    <cfRule type="expression" dxfId="41" priority="42" stopIfTrue="1">
      <formula>P39&lt;&gt;0</formula>
    </cfRule>
  </conditionalFormatting>
  <conditionalFormatting sqref="P20:R20">
    <cfRule type="expression" dxfId="40" priority="41" stopIfTrue="1">
      <formula>AND(ISNUMBER($E19),$E19&lt;&gt;0)</formula>
    </cfRule>
  </conditionalFormatting>
  <conditionalFormatting sqref="P32:R32">
    <cfRule type="expression" dxfId="39" priority="40" stopIfTrue="1">
      <formula>AND(ISNUMBER($E31),$E31&lt;&gt;0)</formula>
    </cfRule>
  </conditionalFormatting>
  <conditionalFormatting sqref="P34:R34">
    <cfRule type="expression" dxfId="38" priority="39" stopIfTrue="1">
      <formula>AND(ISNUMBER($E33),$E33&lt;&gt;0)</formula>
    </cfRule>
  </conditionalFormatting>
  <conditionalFormatting sqref="P36:R36">
    <cfRule type="expression" dxfId="37" priority="38" stopIfTrue="1">
      <formula>AND(ISNUMBER($E35),$E35&lt;&gt;0)</formula>
    </cfRule>
  </conditionalFormatting>
  <conditionalFormatting sqref="P38:R38">
    <cfRule type="expression" dxfId="36" priority="37" stopIfTrue="1">
      <formula>AND(ISNUMBER($E37),$E37&lt;&gt;0)</formula>
    </cfRule>
  </conditionalFormatting>
  <conditionalFormatting sqref="P40:R40">
    <cfRule type="expression" dxfId="35" priority="36" stopIfTrue="1">
      <formula>AND(ISNUMBER($E39),$E39&lt;&gt;0)</formula>
    </cfRule>
  </conditionalFormatting>
  <conditionalFormatting sqref="P46:R46">
    <cfRule type="expression" dxfId="34" priority="35" stopIfTrue="1">
      <formula>AND(ISNUMBER($E45),$E45&lt;&gt;0)</formula>
    </cfRule>
  </conditionalFormatting>
  <conditionalFormatting sqref="E19">
    <cfRule type="expression" dxfId="33" priority="33" stopIfTrue="1">
      <formula>$J19=2</formula>
    </cfRule>
    <cfRule type="expression" dxfId="32" priority="34" stopIfTrue="1">
      <formula>AND($J19=1,$P19&lt;&gt;"")</formula>
    </cfRule>
  </conditionalFormatting>
  <conditionalFormatting sqref="E25">
    <cfRule type="expression" dxfId="31" priority="31" stopIfTrue="1">
      <formula>$J25=2</formula>
    </cfRule>
    <cfRule type="expression" dxfId="30" priority="32" stopIfTrue="1">
      <formula>AND($J25=1,$P25&lt;&gt;"")</formula>
    </cfRule>
  </conditionalFormatting>
  <conditionalFormatting sqref="E27">
    <cfRule type="expression" dxfId="29" priority="29" stopIfTrue="1">
      <formula>$J27=2</formula>
    </cfRule>
    <cfRule type="expression" dxfId="28" priority="30" stopIfTrue="1">
      <formula>AND($J27=1,$P27&lt;&gt;"")</formula>
    </cfRule>
  </conditionalFormatting>
  <conditionalFormatting sqref="E29">
    <cfRule type="expression" dxfId="27" priority="27" stopIfTrue="1">
      <formula>$J29=2</formula>
    </cfRule>
    <cfRule type="expression" dxfId="26" priority="28" stopIfTrue="1">
      <formula>AND($J29=1,$P29&lt;&gt;"")</formula>
    </cfRule>
  </conditionalFormatting>
  <conditionalFormatting sqref="E31">
    <cfRule type="expression" dxfId="25" priority="25" stopIfTrue="1">
      <formula>$J31=2</formula>
    </cfRule>
    <cfRule type="expression" dxfId="24" priority="26" stopIfTrue="1">
      <formula>AND($J31=1,$P31&lt;&gt;"")</formula>
    </cfRule>
  </conditionalFormatting>
  <conditionalFormatting sqref="E33">
    <cfRule type="expression" dxfId="23" priority="23" stopIfTrue="1">
      <formula>$J33=2</formula>
    </cfRule>
    <cfRule type="expression" dxfId="22" priority="24" stopIfTrue="1">
      <formula>AND($J33=1,$P33&lt;&gt;"")</formula>
    </cfRule>
  </conditionalFormatting>
  <conditionalFormatting sqref="E35">
    <cfRule type="expression" dxfId="21" priority="21" stopIfTrue="1">
      <formula>$J35=2</formula>
    </cfRule>
    <cfRule type="expression" dxfId="20" priority="22" stopIfTrue="1">
      <formula>AND($J35=1,$P35&lt;&gt;"")</formula>
    </cfRule>
  </conditionalFormatting>
  <conditionalFormatting sqref="E37">
    <cfRule type="expression" dxfId="19" priority="19" stopIfTrue="1">
      <formula>$J37=2</formula>
    </cfRule>
    <cfRule type="expression" dxfId="18" priority="20" stopIfTrue="1">
      <formula>AND($J37=1,$P37&lt;&gt;"")</formula>
    </cfRule>
  </conditionalFormatting>
  <conditionalFormatting sqref="E39">
    <cfRule type="expression" dxfId="17" priority="17" stopIfTrue="1">
      <formula>$J39=2</formula>
    </cfRule>
    <cfRule type="expression" dxfId="16" priority="18" stopIfTrue="1">
      <formula>AND($J39=1,$P39&lt;&gt;"")</formula>
    </cfRule>
  </conditionalFormatting>
  <conditionalFormatting sqref="E45">
    <cfRule type="expression" dxfId="15" priority="15" stopIfTrue="1">
      <formula>$J45=2</formula>
    </cfRule>
    <cfRule type="expression" dxfId="14" priority="16" stopIfTrue="1">
      <formula>AND($J45=1,$P45&lt;&gt;"")</formula>
    </cfRule>
  </conditionalFormatting>
  <conditionalFormatting sqref="A44:E44">
    <cfRule type="expression" dxfId="13" priority="11" stopIfTrue="1">
      <formula>$J43=2</formula>
    </cfRule>
    <cfRule type="expression" dxfId="12" priority="12" stopIfTrue="1">
      <formula>AND($J43=1,$P43&lt;&gt;"")</formula>
    </cfRule>
  </conditionalFormatting>
  <conditionalFormatting sqref="A43:D43">
    <cfRule type="expression" dxfId="11" priority="13" stopIfTrue="1">
      <formula>$J43=2</formula>
    </cfRule>
    <cfRule type="expression" dxfId="10" priority="14" stopIfTrue="1">
      <formula>AND($J43=1,$P43&lt;&gt;"")</formula>
    </cfRule>
  </conditionalFormatting>
  <conditionalFormatting sqref="G43:I43">
    <cfRule type="expression" dxfId="9" priority="10" stopIfTrue="1">
      <formula>G43&lt;&gt;0</formula>
    </cfRule>
  </conditionalFormatting>
  <conditionalFormatting sqref="G44:I44">
    <cfRule type="expression" dxfId="8" priority="9" stopIfTrue="1">
      <formula>AND(ISNUMBER($E43),$E43&lt;&gt;0)</formula>
    </cfRule>
  </conditionalFormatting>
  <conditionalFormatting sqref="J43:L43">
    <cfRule type="expression" dxfId="7" priority="8" stopIfTrue="1">
      <formula>J43&lt;&gt;0</formula>
    </cfRule>
  </conditionalFormatting>
  <conditionalFormatting sqref="J44:L44">
    <cfRule type="expression" dxfId="6" priority="7" stopIfTrue="1">
      <formula>AND(ISNUMBER($E43),$E43&lt;&gt;0)</formula>
    </cfRule>
  </conditionalFormatting>
  <conditionalFormatting sqref="M43:O43">
    <cfRule type="expression" dxfId="5" priority="6" stopIfTrue="1">
      <formula>M43&lt;&gt;0</formula>
    </cfRule>
  </conditionalFormatting>
  <conditionalFormatting sqref="M44:O44">
    <cfRule type="expression" dxfId="4" priority="5" stopIfTrue="1">
      <formula>AND(ISNUMBER($E43),$E43&lt;&gt;0)</formula>
    </cfRule>
  </conditionalFormatting>
  <conditionalFormatting sqref="P43:R43">
    <cfRule type="expression" dxfId="3" priority="4" stopIfTrue="1">
      <formula>P43&lt;&gt;0</formula>
    </cfRule>
  </conditionalFormatting>
  <conditionalFormatting sqref="P44:R44">
    <cfRule type="expression" dxfId="2" priority="3" stopIfTrue="1">
      <formula>AND(ISNUMBER($E43),$E43&lt;&gt;0)</formula>
    </cfRule>
  </conditionalFormatting>
  <conditionalFormatting sqref="E43">
    <cfRule type="expression" dxfId="1" priority="1" stopIfTrue="1">
      <formula>$J43=2</formula>
    </cfRule>
    <cfRule type="expression" dxfId="0" priority="2" stopIfTrue="1">
      <formula>AND($J43=1,$P43&lt;&gt;"")</formula>
    </cfRule>
  </conditionalFormatting>
  <dataValidations count="3">
    <dataValidation allowBlank="1" showInputMessage="1" showErrorMessage="1" prompt="Preencha na célula de baixo. Se o acompanhamento for PLE, preencha no botão PREENCHIMENTO POR EVENTOS, acima." sqref="G15:R15 G17:R17 G19:R19 G21:R21 G23:R23 G25:R25 G41:R41 G45:R45 G27:R27 G29:R29 G31:R31 G33:R33 G35:R35 G37:R37 G39:R39 G11:R11 G13:R13 G43:R43"/>
    <dataValidation type="whole" operator="greaterThan" allowBlank="1" showErrorMessage="1" sqref="G9">
      <formula1>0</formula1>
      <formula2>0</formula2>
    </dataValidation>
    <dataValidation type="decimal" allowBlank="1" showErrorMessage="1" error="Porcentagem Acumulada &gt; 100%." sqref="G44:R44 G14:R14 G16:R16 G18:R18 G20:R20 G22:R22 G30:R30 G40:R40 G24:R24 G26:R26 G12:R12 G28:R28 G32:R32 G34:R34 G36:R36 G46:R46 G38:R38 G42:R42 G49:R49">
      <formula1>0</formula1>
      <formula2>CRONO.MaxParc</formula2>
    </dataValidation>
  </dataValidations>
  <pageMargins left="0.31496062992125984" right="0.31496062992125984" top="0.59055118110236227" bottom="0.39370078740157483" header="0.31496062992125984" footer="0.31496062992125984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orçamento sinap junho 2017</vt:lpstr>
      <vt:lpstr>BDI COMPOSIÇÃO SD </vt:lpstr>
      <vt:lpstr>BDI COMPOSIÇÃO CD</vt:lpstr>
      <vt:lpstr>Cronograma</vt:lpstr>
    </vt:vector>
  </TitlesOfParts>
  <Company>casa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marcio.fernandes</dc:creator>
  <cp:lastModifiedBy>ADM</cp:lastModifiedBy>
  <cp:lastPrinted>2019-09-18T17:19:55Z</cp:lastPrinted>
  <dcterms:created xsi:type="dcterms:W3CDTF">2009-08-13T19:49:51Z</dcterms:created>
  <dcterms:modified xsi:type="dcterms:W3CDTF">2019-09-18T17:24:12Z</dcterms:modified>
</cp:coreProperties>
</file>